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TS3210DB6C\share\D\100委託業務　関係\000報酬\"/>
    </mc:Choice>
  </mc:AlternateContent>
  <xr:revisionPtr revIDLastSave="0" documentId="13_ncr:1_{ACB7BEE8-E2BC-4FD6-A4D5-DA7EDA831E70}" xr6:coauthVersionLast="47" xr6:coauthVersionMax="47" xr10:uidLastSave="{00000000-0000-0000-0000-000000000000}"/>
  <workbookProtection workbookPassword="ACF3" lockStructure="1"/>
  <bookViews>
    <workbookView xWindow="2505" yWindow="705" windowWidth="25545" windowHeight="14880" activeTab="1" xr2:uid="{D7A7B218-A125-475F-AF09-099FC9F7E1C5}"/>
  </bookViews>
  <sheets>
    <sheet name="取り扱い説明" sheetId="17" r:id="rId1"/>
    <sheet name="積算" sheetId="1" r:id="rId2"/>
    <sheet name="業務細分率（総合）" sheetId="3" r:id="rId3"/>
    <sheet name="業務細分率（構造）" sheetId="13" r:id="rId4"/>
    <sheet name="業務細分率（設備)" sheetId="14" r:id="rId5"/>
    <sheet name="別表１－１" sheetId="6" r:id="rId6"/>
    <sheet name="別表１－２、１－３" sheetId="10" r:id="rId7"/>
    <sheet name="別表２－１、２－２" sheetId="7" r:id="rId8"/>
    <sheet name="別表２－3" sheetId="8" r:id="rId9"/>
    <sheet name="別表２－4" sheetId="9" r:id="rId10"/>
    <sheet name="a b算出(設計）" sheetId="15" r:id="rId11"/>
    <sheet name="a b算出(工事監理）)" sheetId="16" r:id="rId12"/>
  </sheets>
  <externalReferences>
    <externalReference r:id="rId13"/>
  </externalReferences>
  <definedNames>
    <definedName name="Data_3">[1]積算!$E$13:$J$35</definedName>
    <definedName name="Data_4">[1]積算!$E$39:$J$61</definedName>
    <definedName name="Data_5">[1]積算!$AI$6:$AS$28</definedName>
    <definedName name="Data_6">[1]積算!$AV$6:$BF$26</definedName>
    <definedName name="_xlnm.Print_Area" localSheetId="11">'a b算出(工事監理）)'!$A$1:$T$55</definedName>
    <definedName name="_xlnm.Print_Area" localSheetId="10">'a b算出(設計）'!$A$1:$T$54</definedName>
    <definedName name="_xlnm.Print_Area" localSheetId="3">'業務細分率（構造）'!$B$3:$K$34</definedName>
    <definedName name="_xlnm.Print_Area" localSheetId="4">'業務細分率（設備)'!$B$3:$K$34</definedName>
    <definedName name="_xlnm.Print_Area" localSheetId="2">'業務細分率（総合）'!$B$3:$K$34</definedName>
    <definedName name="_xlnm.Print_Area" localSheetId="0">取り扱い説明!$A$1:$N$48</definedName>
    <definedName name="_xlnm.Print_Area" localSheetId="1">積算!$B$3:$M$78</definedName>
    <definedName name="_xlnm.Print_Area" localSheetId="5">'別表１－１'!$A$1:$K$64</definedName>
    <definedName name="_xlnm.Print_Area" localSheetId="6">'別表１－２、１－３'!$A$1:$F$59</definedName>
    <definedName name="_xlnm.Print_Area" localSheetId="7">'別表２－１、２－２'!$A$1:$Q$52</definedName>
    <definedName name="_xlnm.Print_Area" localSheetId="8">'別表２－3'!$A$1:$N$49</definedName>
    <definedName name="_xlnm.Print_Area" localSheetId="9">'別表２－4'!$A$1:$J$49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S20" i="15"/>
  <c r="S21" i="15" s="1"/>
  <c r="S22" i="15" s="1"/>
  <c r="R20" i="15"/>
  <c r="R21" i="15" s="1"/>
  <c r="R22" i="15" s="1"/>
  <c r="Q20" i="15"/>
  <c r="Q21" i="15" s="1"/>
  <c r="Q22" i="15" s="1"/>
  <c r="P20" i="15"/>
  <c r="P21" i="15" s="1"/>
  <c r="P22" i="15" s="1"/>
  <c r="O20" i="15"/>
  <c r="O21" i="15" s="1"/>
  <c r="O22" i="15" s="1"/>
  <c r="N20" i="15"/>
  <c r="N21" i="15" s="1"/>
  <c r="N22" i="15" s="1"/>
  <c r="S19" i="15"/>
  <c r="R19" i="15"/>
  <c r="Q19" i="15"/>
  <c r="P19" i="15"/>
  <c r="O19" i="15"/>
  <c r="N19" i="15"/>
  <c r="H18" i="15"/>
  <c r="G18" i="15"/>
  <c r="F18" i="15"/>
  <c r="E18" i="15"/>
  <c r="D18" i="15"/>
  <c r="C18" i="15"/>
  <c r="S36" i="16"/>
  <c r="R36" i="16"/>
  <c r="R37" i="16" s="1"/>
  <c r="R38" i="16" s="1"/>
  <c r="R39" i="16" s="1"/>
  <c r="R40" i="16" s="1"/>
  <c r="R41" i="16" s="1"/>
  <c r="R42" i="16" s="1"/>
  <c r="R43" i="16" s="1"/>
  <c r="R44" i="16" s="1"/>
  <c r="Q36" i="16"/>
  <c r="Q37" i="16" s="1"/>
  <c r="Q38" i="16" s="1"/>
  <c r="Q39" i="16" s="1"/>
  <c r="Q40" i="16" s="1"/>
  <c r="Q41" i="16" s="1"/>
  <c r="Q42" i="16" s="1"/>
  <c r="Q43" i="16" s="1"/>
  <c r="Q44" i="16" s="1"/>
  <c r="P36" i="16"/>
  <c r="P37" i="16" s="1"/>
  <c r="P38" i="16" s="1"/>
  <c r="P39" i="16" s="1"/>
  <c r="P40" i="16" s="1"/>
  <c r="P41" i="16" s="1"/>
  <c r="P42" i="16" s="1"/>
  <c r="P43" i="16" s="1"/>
  <c r="P44" i="16" s="1"/>
  <c r="O36" i="16"/>
  <c r="N36" i="16"/>
  <c r="N37" i="16" s="1"/>
  <c r="N38" i="16" s="1"/>
  <c r="N39" i="16" s="1"/>
  <c r="N40" i="16" s="1"/>
  <c r="N41" i="16" s="1"/>
  <c r="N42" i="16" s="1"/>
  <c r="N43" i="16" s="1"/>
  <c r="N44" i="16" s="1"/>
  <c r="S38" i="15"/>
  <c r="S39" i="15" s="1"/>
  <c r="S40" i="15" s="1"/>
  <c r="S41" i="15" s="1"/>
  <c r="S42" i="15" s="1"/>
  <c r="S43" i="15" s="1"/>
  <c r="S44" i="15" s="1"/>
  <c r="S37" i="15"/>
  <c r="R37" i="15"/>
  <c r="R38" i="15" s="1"/>
  <c r="R39" i="15" s="1"/>
  <c r="R40" i="15" s="1"/>
  <c r="R41" i="15" s="1"/>
  <c r="R42" i="15" s="1"/>
  <c r="R43" i="15" s="1"/>
  <c r="R44" i="15" s="1"/>
  <c r="Q37" i="15"/>
  <c r="Q38" i="15" s="1"/>
  <c r="Q39" i="15" s="1"/>
  <c r="Q40" i="15" s="1"/>
  <c r="Q41" i="15" s="1"/>
  <c r="Q42" i="15" s="1"/>
  <c r="Q43" i="15" s="1"/>
  <c r="Q44" i="15" s="1"/>
  <c r="P37" i="15"/>
  <c r="P38" i="15" s="1"/>
  <c r="P39" i="15" s="1"/>
  <c r="P40" i="15" s="1"/>
  <c r="P41" i="15" s="1"/>
  <c r="P42" i="15" s="1"/>
  <c r="P43" i="15" s="1"/>
  <c r="P44" i="15" s="1"/>
  <c r="O37" i="15"/>
  <c r="O38" i="15" s="1"/>
  <c r="O39" i="15" s="1"/>
  <c r="O40" i="15" s="1"/>
  <c r="O41" i="15" s="1"/>
  <c r="O42" i="15" s="1"/>
  <c r="O43" i="15" s="1"/>
  <c r="O44" i="15" s="1"/>
  <c r="N37" i="15"/>
  <c r="N38" i="15" s="1"/>
  <c r="N39" i="15" s="1"/>
  <c r="N40" i="15" s="1"/>
  <c r="N41" i="15" s="1"/>
  <c r="N42" i="15" s="1"/>
  <c r="N43" i="15" s="1"/>
  <c r="N44" i="15" s="1"/>
  <c r="S36" i="15"/>
  <c r="R36" i="15"/>
  <c r="Q36" i="15"/>
  <c r="P36" i="15"/>
  <c r="O36" i="15"/>
  <c r="N36" i="15"/>
  <c r="S35" i="15"/>
  <c r="R35" i="15"/>
  <c r="Q35" i="15"/>
  <c r="P35" i="15"/>
  <c r="O35" i="15"/>
  <c r="N35" i="15"/>
  <c r="S34" i="15"/>
  <c r="R34" i="15"/>
  <c r="Q34" i="15"/>
  <c r="P34" i="15"/>
  <c r="O34" i="15"/>
  <c r="N34" i="15"/>
  <c r="S32" i="15"/>
  <c r="S33" i="15" s="1"/>
  <c r="R32" i="15"/>
  <c r="R33" i="15" s="1"/>
  <c r="Q32" i="15"/>
  <c r="Q33" i="15" s="1"/>
  <c r="P32" i="15"/>
  <c r="P33" i="15" s="1"/>
  <c r="O32" i="15"/>
  <c r="O33" i="15" s="1"/>
  <c r="N32" i="15"/>
  <c r="N33" i="15" s="1"/>
  <c r="S31" i="15"/>
  <c r="R31" i="15"/>
  <c r="Q31" i="15"/>
  <c r="P31" i="15"/>
  <c r="O31" i="15"/>
  <c r="N31" i="15"/>
  <c r="N30" i="15"/>
  <c r="O30" i="15"/>
  <c r="P30" i="15"/>
  <c r="Q30" i="15"/>
  <c r="R30" i="15"/>
  <c r="S30" i="15"/>
  <c r="S28" i="15"/>
  <c r="S29" i="15" s="1"/>
  <c r="R28" i="15"/>
  <c r="R29" i="15" s="1"/>
  <c r="Q28" i="15"/>
  <c r="Q29" i="15" s="1"/>
  <c r="P28" i="15"/>
  <c r="P29" i="15" s="1"/>
  <c r="O28" i="15"/>
  <c r="O29" i="15" s="1"/>
  <c r="N28" i="15"/>
  <c r="N29" i="15" s="1"/>
  <c r="S27" i="15"/>
  <c r="R27" i="15"/>
  <c r="Q27" i="15"/>
  <c r="P27" i="15"/>
  <c r="O27" i="15"/>
  <c r="N27" i="15"/>
  <c r="O24" i="15"/>
  <c r="O25" i="15" s="1"/>
  <c r="O26" i="15" s="1"/>
  <c r="P24" i="15"/>
  <c r="Q24" i="15"/>
  <c r="Q25" i="15" s="1"/>
  <c r="Q26" i="15" s="1"/>
  <c r="R24" i="15"/>
  <c r="S24" i="15"/>
  <c r="S25" i="15" s="1"/>
  <c r="S26" i="15" s="1"/>
  <c r="P25" i="15"/>
  <c r="P26" i="15" s="1"/>
  <c r="R25" i="15"/>
  <c r="R26" i="15" s="1"/>
  <c r="N25" i="15"/>
  <c r="N26" i="15"/>
  <c r="N24" i="15"/>
  <c r="S23" i="15"/>
  <c r="R23" i="15"/>
  <c r="Q23" i="15"/>
  <c r="P23" i="15"/>
  <c r="O23" i="15"/>
  <c r="N23" i="15"/>
  <c r="S23" i="16"/>
  <c r="R23" i="16"/>
  <c r="R24" i="16" s="1"/>
  <c r="R25" i="16" s="1"/>
  <c r="R26" i="16" s="1"/>
  <c r="Q23" i="16"/>
  <c r="P23" i="16"/>
  <c r="O23" i="16"/>
  <c r="N23" i="16"/>
  <c r="N24" i="16" s="1"/>
  <c r="N25" i="16" s="1"/>
  <c r="N26" i="16" s="1"/>
  <c r="S27" i="16"/>
  <c r="S28" i="16" s="1"/>
  <c r="S29" i="16" s="1"/>
  <c r="S30" i="16" s="1"/>
  <c r="Q27" i="16"/>
  <c r="R27" i="16"/>
  <c r="P27" i="16"/>
  <c r="P28" i="16" s="1"/>
  <c r="P29" i="16" s="1"/>
  <c r="P30" i="16" s="1"/>
  <c r="O27" i="16"/>
  <c r="O28" i="16" s="1"/>
  <c r="O29" i="16" s="1"/>
  <c r="O30" i="16" s="1"/>
  <c r="N27" i="16"/>
  <c r="N28" i="16" s="1"/>
  <c r="N29" i="16" s="1"/>
  <c r="N30" i="16" s="1"/>
  <c r="S31" i="16"/>
  <c r="S32" i="16" s="1"/>
  <c r="S33" i="16" s="1"/>
  <c r="R31" i="16"/>
  <c r="Q31" i="16"/>
  <c r="P31" i="16"/>
  <c r="O31" i="16"/>
  <c r="N31" i="16"/>
  <c r="S34" i="16"/>
  <c r="R34" i="16"/>
  <c r="Q34" i="16"/>
  <c r="P34" i="16"/>
  <c r="P35" i="16" s="1"/>
  <c r="O34" i="16"/>
  <c r="O35" i="16" s="1"/>
  <c r="N34" i="16"/>
  <c r="N35" i="16" s="1"/>
  <c r="S9" i="16"/>
  <c r="S10" i="16" s="1"/>
  <c r="R9" i="16"/>
  <c r="R10" i="16" s="1"/>
  <c r="Q9" i="16"/>
  <c r="Q10" i="16" s="1"/>
  <c r="P9" i="16"/>
  <c r="P10" i="16" s="1"/>
  <c r="O9" i="16"/>
  <c r="O10" i="16" s="1"/>
  <c r="N9" i="16"/>
  <c r="N10" i="16" s="1"/>
  <c r="N13" i="16"/>
  <c r="N14" i="16" s="1"/>
  <c r="N15" i="16" s="1"/>
  <c r="S12" i="16"/>
  <c r="S13" i="16" s="1"/>
  <c r="S14" i="16" s="1"/>
  <c r="S15" i="16" s="1"/>
  <c r="R12" i="16"/>
  <c r="R13" i="16" s="1"/>
  <c r="R14" i="16" s="1"/>
  <c r="R15" i="16" s="1"/>
  <c r="Q12" i="16"/>
  <c r="Q13" i="16" s="1"/>
  <c r="Q14" i="16" s="1"/>
  <c r="Q15" i="16" s="1"/>
  <c r="P12" i="16"/>
  <c r="P13" i="16" s="1"/>
  <c r="P14" i="16" s="1"/>
  <c r="P15" i="16" s="1"/>
  <c r="O12" i="16"/>
  <c r="O13" i="16" s="1"/>
  <c r="O14" i="16" s="1"/>
  <c r="O15" i="16" s="1"/>
  <c r="N12" i="16"/>
  <c r="S17" i="16"/>
  <c r="S18" i="16" s="1"/>
  <c r="R17" i="16"/>
  <c r="R18" i="16" s="1"/>
  <c r="Q17" i="16"/>
  <c r="Q18" i="16" s="1"/>
  <c r="P17" i="16"/>
  <c r="P18" i="16" s="1"/>
  <c r="O17" i="16"/>
  <c r="O18" i="16" s="1"/>
  <c r="N17" i="16"/>
  <c r="N18" i="16" s="1"/>
  <c r="S24" i="16"/>
  <c r="S25" i="16" s="1"/>
  <c r="S26" i="16" s="1"/>
  <c r="Q24" i="16"/>
  <c r="Q25" i="16" s="1"/>
  <c r="Q26" i="16" s="1"/>
  <c r="P24" i="16"/>
  <c r="P25" i="16" s="1"/>
  <c r="P26" i="16" s="1"/>
  <c r="O24" i="16"/>
  <c r="O25" i="16" s="1"/>
  <c r="O26" i="16" s="1"/>
  <c r="R28" i="16"/>
  <c r="R29" i="16" s="1"/>
  <c r="R30" i="16" s="1"/>
  <c r="Q28" i="16"/>
  <c r="Q29" i="16" s="1"/>
  <c r="Q30" i="16" s="1"/>
  <c r="R32" i="16"/>
  <c r="R33" i="16" s="1"/>
  <c r="Q32" i="16"/>
  <c r="Q33" i="16" s="1"/>
  <c r="P32" i="16"/>
  <c r="P33" i="16" s="1"/>
  <c r="O32" i="16"/>
  <c r="O33" i="16" s="1"/>
  <c r="N32" i="16"/>
  <c r="N33" i="16" s="1"/>
  <c r="S35" i="16"/>
  <c r="R35" i="16"/>
  <c r="Q35" i="16"/>
  <c r="O38" i="16"/>
  <c r="O39" i="16" s="1"/>
  <c r="O40" i="16" s="1"/>
  <c r="O41" i="16" s="1"/>
  <c r="O42" i="16" s="1"/>
  <c r="O43" i="16" s="1"/>
  <c r="O44" i="16" s="1"/>
  <c r="O37" i="16"/>
  <c r="S37" i="16"/>
  <c r="S38" i="16" s="1"/>
  <c r="S39" i="16" s="1"/>
  <c r="S40" i="16" s="1"/>
  <c r="S41" i="16" s="1"/>
  <c r="S42" i="16" s="1"/>
  <c r="S43" i="16" s="1"/>
  <c r="S44" i="16" s="1"/>
  <c r="H50" i="16"/>
  <c r="H51" i="16" s="1"/>
  <c r="H52" i="16" s="1"/>
  <c r="G50" i="16"/>
  <c r="G51" i="16" s="1"/>
  <c r="G52" i="16" s="1"/>
  <c r="F50" i="16"/>
  <c r="F51" i="16" s="1"/>
  <c r="F52" i="16" s="1"/>
  <c r="E50" i="16"/>
  <c r="E51" i="16" s="1"/>
  <c r="E52" i="16" s="1"/>
  <c r="D50" i="16"/>
  <c r="D51" i="16" s="1"/>
  <c r="D52" i="16" s="1"/>
  <c r="C50" i="16"/>
  <c r="C51" i="16" s="1"/>
  <c r="C52" i="16" s="1"/>
  <c r="H49" i="16"/>
  <c r="G49" i="16"/>
  <c r="F49" i="16"/>
  <c r="E49" i="16"/>
  <c r="D49" i="16"/>
  <c r="C49" i="16"/>
  <c r="H44" i="16"/>
  <c r="H45" i="16" s="1"/>
  <c r="H46" i="16" s="1"/>
  <c r="H47" i="16" s="1"/>
  <c r="H48" i="16" s="1"/>
  <c r="G44" i="16"/>
  <c r="G45" i="16" s="1"/>
  <c r="G46" i="16" s="1"/>
  <c r="G47" i="16" s="1"/>
  <c r="G48" i="16" s="1"/>
  <c r="F44" i="16"/>
  <c r="F45" i="16" s="1"/>
  <c r="F46" i="16" s="1"/>
  <c r="F47" i="16" s="1"/>
  <c r="F48" i="16" s="1"/>
  <c r="E44" i="16"/>
  <c r="E45" i="16" s="1"/>
  <c r="E46" i="16" s="1"/>
  <c r="E47" i="16" s="1"/>
  <c r="E48" i="16" s="1"/>
  <c r="D44" i="16"/>
  <c r="D45" i="16" s="1"/>
  <c r="D46" i="16" s="1"/>
  <c r="D47" i="16" s="1"/>
  <c r="D48" i="16" s="1"/>
  <c r="C44" i="16"/>
  <c r="C45" i="16" s="1"/>
  <c r="C46" i="16" s="1"/>
  <c r="C47" i="16" s="1"/>
  <c r="C48" i="16" s="1"/>
  <c r="H43" i="16"/>
  <c r="G43" i="16"/>
  <c r="F43" i="16"/>
  <c r="E43" i="16"/>
  <c r="D43" i="16"/>
  <c r="C43" i="16"/>
  <c r="H42" i="16"/>
  <c r="E42" i="16"/>
  <c r="H41" i="16"/>
  <c r="G41" i="16"/>
  <c r="G42" i="16" s="1"/>
  <c r="F41" i="16"/>
  <c r="F42" i="16" s="1"/>
  <c r="E41" i="16"/>
  <c r="D41" i="16"/>
  <c r="D42" i="16" s="1"/>
  <c r="C41" i="16"/>
  <c r="C42" i="16" s="1"/>
  <c r="H40" i="16"/>
  <c r="G40" i="16"/>
  <c r="F40" i="16"/>
  <c r="E40" i="16"/>
  <c r="D40" i="16"/>
  <c r="C40" i="16"/>
  <c r="H38" i="16"/>
  <c r="H39" i="16" s="1"/>
  <c r="G38" i="16"/>
  <c r="G39" i="16" s="1"/>
  <c r="F38" i="16"/>
  <c r="F39" i="16" s="1"/>
  <c r="E38" i="16"/>
  <c r="E39" i="16" s="1"/>
  <c r="D38" i="16"/>
  <c r="D39" i="16" s="1"/>
  <c r="C38" i="16"/>
  <c r="C39" i="16" s="1"/>
  <c r="H37" i="16"/>
  <c r="G37" i="16"/>
  <c r="F37" i="16"/>
  <c r="E37" i="16"/>
  <c r="D37" i="16"/>
  <c r="C37" i="16"/>
  <c r="H35" i="16"/>
  <c r="H36" i="16" s="1"/>
  <c r="G35" i="16"/>
  <c r="G36" i="16" s="1"/>
  <c r="F35" i="16"/>
  <c r="F36" i="16" s="1"/>
  <c r="E35" i="16"/>
  <c r="E36" i="16" s="1"/>
  <c r="D35" i="16"/>
  <c r="D36" i="16" s="1"/>
  <c r="C35" i="16"/>
  <c r="C36" i="16" s="1"/>
  <c r="H34" i="16"/>
  <c r="G34" i="16"/>
  <c r="F34" i="16"/>
  <c r="E34" i="16"/>
  <c r="D34" i="16"/>
  <c r="C34" i="16"/>
  <c r="H30" i="16"/>
  <c r="H31" i="16" s="1"/>
  <c r="H32" i="16" s="1"/>
  <c r="H33" i="16" s="1"/>
  <c r="G30" i="16"/>
  <c r="G31" i="16" s="1"/>
  <c r="G32" i="16" s="1"/>
  <c r="G33" i="16" s="1"/>
  <c r="F30" i="16"/>
  <c r="F31" i="16" s="1"/>
  <c r="F32" i="16" s="1"/>
  <c r="F33" i="16" s="1"/>
  <c r="E30" i="16"/>
  <c r="E31" i="16" s="1"/>
  <c r="E32" i="16" s="1"/>
  <c r="E33" i="16" s="1"/>
  <c r="D30" i="16"/>
  <c r="D31" i="16" s="1"/>
  <c r="D32" i="16" s="1"/>
  <c r="D33" i="16" s="1"/>
  <c r="C30" i="16"/>
  <c r="C31" i="16" s="1"/>
  <c r="C32" i="16" s="1"/>
  <c r="C33" i="16" s="1"/>
  <c r="H29" i="16"/>
  <c r="G29" i="16"/>
  <c r="F29" i="16"/>
  <c r="E29" i="16"/>
  <c r="D29" i="16"/>
  <c r="C29" i="16"/>
  <c r="V3" i="1"/>
  <c r="W3" i="1"/>
  <c r="F42" i="6"/>
  <c r="D24" i="15" s="1"/>
  <c r="D25" i="15" s="1"/>
  <c r="G42" i="6"/>
  <c r="F24" i="15" s="1"/>
  <c r="F25" i="15" s="1"/>
  <c r="F26" i="15" s="1"/>
  <c r="F27" i="15" s="1"/>
  <c r="F28" i="15" s="1"/>
  <c r="H42" i="6"/>
  <c r="H24" i="15" s="1"/>
  <c r="H25" i="15" s="1"/>
  <c r="H26" i="15" s="1"/>
  <c r="H27" i="15" s="1"/>
  <c r="H28" i="15" s="1"/>
  <c r="I42" i="6"/>
  <c r="D24" i="16" s="1"/>
  <c r="D25" i="16" s="1"/>
  <c r="D26" i="16" s="1"/>
  <c r="D27" i="16" s="1"/>
  <c r="D28" i="16" s="1"/>
  <c r="J42" i="6"/>
  <c r="F24" i="16" s="1"/>
  <c r="F25" i="16" s="1"/>
  <c r="F26" i="16" s="1"/>
  <c r="F27" i="16" s="1"/>
  <c r="F28" i="16" s="1"/>
  <c r="K42" i="6"/>
  <c r="H24" i="16" s="1"/>
  <c r="H25" i="16" s="1"/>
  <c r="H26" i="16" s="1"/>
  <c r="H27" i="16" s="1"/>
  <c r="H28" i="16" s="1"/>
  <c r="K41" i="6"/>
  <c r="G24" i="16" s="1"/>
  <c r="G25" i="16" s="1"/>
  <c r="G26" i="16" s="1"/>
  <c r="G27" i="16" s="1"/>
  <c r="G28" i="16" s="1"/>
  <c r="J41" i="6"/>
  <c r="E24" i="16" s="1"/>
  <c r="E25" i="16" s="1"/>
  <c r="E26" i="16" s="1"/>
  <c r="E27" i="16" s="1"/>
  <c r="E28" i="16" s="1"/>
  <c r="I41" i="6"/>
  <c r="C24" i="16" s="1"/>
  <c r="C25" i="16" s="1"/>
  <c r="C26" i="16" s="1"/>
  <c r="C27" i="16" s="1"/>
  <c r="C28" i="16" s="1"/>
  <c r="H41" i="6"/>
  <c r="G24" i="15" s="1"/>
  <c r="G25" i="15" s="1"/>
  <c r="G41" i="6"/>
  <c r="E24" i="15" s="1"/>
  <c r="E25" i="15" s="1"/>
  <c r="E26" i="15" s="1"/>
  <c r="E27" i="15" s="1"/>
  <c r="E28" i="15" s="1"/>
  <c r="F41" i="6"/>
  <c r="C24" i="15" s="1"/>
  <c r="C25" i="15" s="1"/>
  <c r="C26" i="15" s="1"/>
  <c r="C27" i="15" s="1"/>
  <c r="C28" i="15" s="1"/>
  <c r="F30" i="6"/>
  <c r="G30" i="6"/>
  <c r="H30" i="6"/>
  <c r="I30" i="6"/>
  <c r="O19" i="16" s="1"/>
  <c r="O20" i="16" s="1"/>
  <c r="O21" i="16" s="1"/>
  <c r="O22" i="16" s="1"/>
  <c r="J30" i="6"/>
  <c r="Q19" i="16" s="1"/>
  <c r="Q20" i="16" s="1"/>
  <c r="Q21" i="16" s="1"/>
  <c r="Q22" i="16" s="1"/>
  <c r="K30" i="6"/>
  <c r="S19" i="16" s="1"/>
  <c r="S20" i="16" s="1"/>
  <c r="S21" i="16" s="1"/>
  <c r="S22" i="16" s="1"/>
  <c r="G29" i="6"/>
  <c r="H29" i="6"/>
  <c r="I29" i="6"/>
  <c r="N19" i="16" s="1"/>
  <c r="N20" i="16" s="1"/>
  <c r="N21" i="16" s="1"/>
  <c r="N22" i="16" s="1"/>
  <c r="J29" i="6"/>
  <c r="P19" i="16" s="1"/>
  <c r="P20" i="16" s="1"/>
  <c r="P21" i="16" s="1"/>
  <c r="P22" i="16" s="1"/>
  <c r="K29" i="6"/>
  <c r="R19" i="16" s="1"/>
  <c r="R20" i="16" s="1"/>
  <c r="R21" i="16" s="1"/>
  <c r="R22" i="16" s="1"/>
  <c r="F29" i="6"/>
  <c r="T26" i="16"/>
  <c r="I26" i="16"/>
  <c r="H23" i="16"/>
  <c r="F23" i="16"/>
  <c r="D23" i="16"/>
  <c r="H22" i="16"/>
  <c r="F22" i="16"/>
  <c r="D22" i="16"/>
  <c r="H21" i="16"/>
  <c r="F21" i="16"/>
  <c r="D21" i="16"/>
  <c r="H20" i="16"/>
  <c r="F20" i="16"/>
  <c r="D20" i="16"/>
  <c r="T25" i="16"/>
  <c r="I25" i="16"/>
  <c r="G23" i="16"/>
  <c r="E23" i="16"/>
  <c r="C23" i="16"/>
  <c r="G22" i="16"/>
  <c r="E22" i="16"/>
  <c r="C22" i="16"/>
  <c r="G21" i="16"/>
  <c r="E21" i="16"/>
  <c r="C21" i="16"/>
  <c r="G20" i="16"/>
  <c r="E20" i="16"/>
  <c r="C20" i="16"/>
  <c r="H49" i="15"/>
  <c r="H50" i="15" s="1"/>
  <c r="H51" i="15" s="1"/>
  <c r="H52" i="15" s="1"/>
  <c r="G49" i="15"/>
  <c r="G50" i="15" s="1"/>
  <c r="G51" i="15" s="1"/>
  <c r="G52" i="15" s="1"/>
  <c r="F49" i="15"/>
  <c r="F50" i="15" s="1"/>
  <c r="F51" i="15" s="1"/>
  <c r="F52" i="15" s="1"/>
  <c r="E49" i="15"/>
  <c r="E50" i="15" s="1"/>
  <c r="E51" i="15" s="1"/>
  <c r="E52" i="15" s="1"/>
  <c r="D49" i="15"/>
  <c r="D50" i="15" s="1"/>
  <c r="D51" i="15" s="1"/>
  <c r="D52" i="15" s="1"/>
  <c r="C49" i="15"/>
  <c r="C50" i="15" s="1"/>
  <c r="C51" i="15" s="1"/>
  <c r="C52" i="15" s="1"/>
  <c r="H43" i="15"/>
  <c r="H44" i="15" s="1"/>
  <c r="H45" i="15" s="1"/>
  <c r="H46" i="15" s="1"/>
  <c r="H47" i="15" s="1"/>
  <c r="H48" i="15" s="1"/>
  <c r="G43" i="15"/>
  <c r="G44" i="15" s="1"/>
  <c r="G45" i="15" s="1"/>
  <c r="G46" i="15" s="1"/>
  <c r="G47" i="15" s="1"/>
  <c r="G48" i="15" s="1"/>
  <c r="F43" i="15"/>
  <c r="F44" i="15" s="1"/>
  <c r="F45" i="15" s="1"/>
  <c r="F46" i="15" s="1"/>
  <c r="F47" i="15" s="1"/>
  <c r="F48" i="15" s="1"/>
  <c r="E43" i="15"/>
  <c r="E44" i="15" s="1"/>
  <c r="E45" i="15" s="1"/>
  <c r="E46" i="15" s="1"/>
  <c r="E47" i="15" s="1"/>
  <c r="E48" i="15" s="1"/>
  <c r="D43" i="15"/>
  <c r="D44" i="15" s="1"/>
  <c r="D45" i="15" s="1"/>
  <c r="D46" i="15" s="1"/>
  <c r="D47" i="15" s="1"/>
  <c r="D48" i="15" s="1"/>
  <c r="C43" i="15"/>
  <c r="C44" i="15" s="1"/>
  <c r="C45" i="15" s="1"/>
  <c r="C46" i="15" s="1"/>
  <c r="C47" i="15" s="1"/>
  <c r="C48" i="15" s="1"/>
  <c r="C41" i="15"/>
  <c r="C42" i="15" s="1"/>
  <c r="F41" i="15"/>
  <c r="F42" i="15" s="1"/>
  <c r="G41" i="15"/>
  <c r="G42" i="15" s="1"/>
  <c r="H40" i="15"/>
  <c r="H41" i="15" s="1"/>
  <c r="H42" i="15" s="1"/>
  <c r="G40" i="15"/>
  <c r="F40" i="15"/>
  <c r="E40" i="15"/>
  <c r="E41" i="15" s="1"/>
  <c r="E42" i="15" s="1"/>
  <c r="D40" i="15"/>
  <c r="D41" i="15" s="1"/>
  <c r="D42" i="15" s="1"/>
  <c r="C40" i="15"/>
  <c r="H37" i="15"/>
  <c r="H38" i="15" s="1"/>
  <c r="H39" i="15" s="1"/>
  <c r="G37" i="15"/>
  <c r="G38" i="15" s="1"/>
  <c r="G39" i="15" s="1"/>
  <c r="F37" i="15"/>
  <c r="F38" i="15" s="1"/>
  <c r="F39" i="15" s="1"/>
  <c r="E37" i="15"/>
  <c r="E38" i="15" s="1"/>
  <c r="E39" i="15" s="1"/>
  <c r="D37" i="15"/>
  <c r="D38" i="15" s="1"/>
  <c r="D39" i="15" s="1"/>
  <c r="C37" i="15"/>
  <c r="C38" i="15" s="1"/>
  <c r="C39" i="15" s="1"/>
  <c r="F35" i="15"/>
  <c r="F36" i="15" s="1"/>
  <c r="G35" i="15"/>
  <c r="G36" i="15" s="1"/>
  <c r="H34" i="15"/>
  <c r="H35" i="15" s="1"/>
  <c r="H36" i="15" s="1"/>
  <c r="G34" i="15"/>
  <c r="F34" i="15"/>
  <c r="E34" i="15"/>
  <c r="E35" i="15" s="1"/>
  <c r="E36" i="15" s="1"/>
  <c r="D34" i="15"/>
  <c r="D35" i="15" s="1"/>
  <c r="D36" i="15" s="1"/>
  <c r="C34" i="15"/>
  <c r="C35" i="15" s="1"/>
  <c r="C36" i="15" s="1"/>
  <c r="H29" i="15"/>
  <c r="H30" i="15" s="1"/>
  <c r="H31" i="15" s="1"/>
  <c r="H32" i="15" s="1"/>
  <c r="H33" i="15" s="1"/>
  <c r="G29" i="15"/>
  <c r="G30" i="15" s="1"/>
  <c r="G31" i="15" s="1"/>
  <c r="G32" i="15" s="1"/>
  <c r="G33" i="15" s="1"/>
  <c r="F29" i="15"/>
  <c r="F30" i="15" s="1"/>
  <c r="F31" i="15" s="1"/>
  <c r="F32" i="15" s="1"/>
  <c r="F33" i="15" s="1"/>
  <c r="E29" i="15"/>
  <c r="E30" i="15" s="1"/>
  <c r="E31" i="15" s="1"/>
  <c r="E32" i="15" s="1"/>
  <c r="E33" i="15" s="1"/>
  <c r="D29" i="15"/>
  <c r="D30" i="15" s="1"/>
  <c r="D31" i="15" s="1"/>
  <c r="D32" i="15" s="1"/>
  <c r="D33" i="15" s="1"/>
  <c r="C29" i="15"/>
  <c r="C30" i="15" s="1"/>
  <c r="C31" i="15" s="1"/>
  <c r="C32" i="15" s="1"/>
  <c r="C33" i="15" s="1"/>
  <c r="H20" i="15"/>
  <c r="H21" i="15" s="1"/>
  <c r="H22" i="15" s="1"/>
  <c r="H23" i="15" s="1"/>
  <c r="G20" i="15"/>
  <c r="G21" i="15" s="1"/>
  <c r="G22" i="15" s="1"/>
  <c r="G23" i="15" s="1"/>
  <c r="F20" i="15"/>
  <c r="F21" i="15" s="1"/>
  <c r="F22" i="15" s="1"/>
  <c r="F23" i="15" s="1"/>
  <c r="D21" i="15"/>
  <c r="D22" i="15" s="1"/>
  <c r="D23" i="15" s="1"/>
  <c r="E20" i="15"/>
  <c r="E21" i="15" s="1"/>
  <c r="E22" i="15" s="1"/>
  <c r="E23" i="15" s="1"/>
  <c r="D20" i="15"/>
  <c r="C20" i="15"/>
  <c r="C21" i="15" s="1"/>
  <c r="C22" i="15" s="1"/>
  <c r="C23" i="15" s="1"/>
  <c r="L19" i="1"/>
  <c r="L20" i="1"/>
  <c r="J26" i="1"/>
  <c r="V4" i="1" l="1"/>
  <c r="G26" i="15"/>
  <c r="G27" i="15" s="1"/>
  <c r="G28" i="15" s="1"/>
  <c r="D26" i="15"/>
  <c r="D27" i="15" s="1"/>
  <c r="D28" i="15" s="1"/>
  <c r="G2" i="9"/>
  <c r="G2" i="8"/>
  <c r="J2" i="7"/>
  <c r="E2" i="10"/>
  <c r="O28" i="14"/>
  <c r="O27" i="14"/>
  <c r="O26" i="14"/>
  <c r="O25" i="14"/>
  <c r="O24" i="14"/>
  <c r="O23" i="14"/>
  <c r="O22" i="14"/>
  <c r="O21" i="14"/>
  <c r="O20" i="14"/>
  <c r="O19" i="14"/>
  <c r="O18" i="14"/>
  <c r="O17" i="14"/>
  <c r="O16" i="14"/>
  <c r="O15" i="14"/>
  <c r="O14" i="14"/>
  <c r="O13" i="14"/>
  <c r="O12" i="14"/>
  <c r="O11" i="14"/>
  <c r="O10" i="14"/>
  <c r="O9" i="14"/>
  <c r="O8" i="14"/>
  <c r="O7" i="14"/>
  <c r="O6" i="14"/>
  <c r="F6" i="14" s="1"/>
  <c r="K6" i="14"/>
  <c r="Q50" i="1" l="1"/>
  <c r="O50" i="1"/>
  <c r="I47" i="16" l="1"/>
  <c r="I47" i="15"/>
  <c r="K7" i="14" l="1"/>
  <c r="K8" i="14"/>
  <c r="K9" i="14"/>
  <c r="K10" i="14"/>
  <c r="K11" i="14"/>
  <c r="K12" i="14"/>
  <c r="K13" i="14"/>
  <c r="K14" i="14"/>
  <c r="K15" i="14"/>
  <c r="K16" i="14"/>
  <c r="K17" i="14"/>
  <c r="K18" i="14"/>
  <c r="K19" i="14"/>
  <c r="K20" i="14"/>
  <c r="K21" i="14"/>
  <c r="K22" i="14"/>
  <c r="K23" i="14"/>
  <c r="K24" i="14"/>
  <c r="K7" i="13"/>
  <c r="K8" i="13"/>
  <c r="K9" i="13"/>
  <c r="K10" i="13"/>
  <c r="K11" i="13"/>
  <c r="K12" i="13"/>
  <c r="K13" i="13"/>
  <c r="K14" i="13"/>
  <c r="K15" i="13"/>
  <c r="K16" i="13"/>
  <c r="K17" i="13"/>
  <c r="K18" i="13"/>
  <c r="K19" i="13"/>
  <c r="K20" i="13"/>
  <c r="K21" i="13"/>
  <c r="K22" i="13"/>
  <c r="K23" i="13"/>
  <c r="K24" i="13"/>
  <c r="K6" i="13"/>
  <c r="K7" i="3"/>
  <c r="K8" i="3"/>
  <c r="K9" i="3"/>
  <c r="K10" i="3"/>
  <c r="K11" i="3"/>
  <c r="K12" i="3"/>
  <c r="K13" i="3"/>
  <c r="K14" i="3"/>
  <c r="K15" i="3"/>
  <c r="K16" i="3"/>
  <c r="K17" i="3"/>
  <c r="K18" i="3"/>
  <c r="K19" i="3"/>
  <c r="K20" i="3"/>
  <c r="K21" i="3"/>
  <c r="K22" i="3"/>
  <c r="K23" i="3"/>
  <c r="K24" i="3"/>
  <c r="K6" i="3"/>
  <c r="F17" i="3"/>
  <c r="F18" i="3"/>
  <c r="F19" i="3"/>
  <c r="F20" i="3"/>
  <c r="F21" i="3"/>
  <c r="F22" i="3"/>
  <c r="F23" i="3"/>
  <c r="F24" i="3"/>
  <c r="F25" i="3"/>
  <c r="F26" i="3"/>
  <c r="F27" i="3"/>
  <c r="F28" i="3"/>
  <c r="F16" i="3"/>
  <c r="F7" i="3"/>
  <c r="F8" i="3"/>
  <c r="F9" i="3"/>
  <c r="F10" i="3"/>
  <c r="F11" i="3"/>
  <c r="F12" i="3"/>
  <c r="F13" i="3"/>
  <c r="F14" i="3"/>
  <c r="F15" i="3"/>
  <c r="F6" i="3"/>
  <c r="F32" i="3" l="1"/>
  <c r="D43" i="1"/>
  <c r="V34" i="1"/>
  <c r="J27" i="1"/>
  <c r="L22" i="1"/>
  <c r="L23" i="1"/>
  <c r="L25" i="1"/>
  <c r="L26" i="1"/>
  <c r="L27" i="1"/>
  <c r="L28" i="1"/>
  <c r="L21" i="1"/>
  <c r="J21" i="1"/>
  <c r="J22" i="1"/>
  <c r="J23" i="1"/>
  <c r="J24" i="1"/>
  <c r="J25" i="1"/>
  <c r="J28" i="1"/>
  <c r="S16" i="16" l="1"/>
  <c r="S11" i="16"/>
  <c r="S8" i="16"/>
  <c r="R16" i="16"/>
  <c r="R11" i="16"/>
  <c r="R8" i="16"/>
  <c r="Q16" i="16"/>
  <c r="Q11" i="16"/>
  <c r="Q8" i="16"/>
  <c r="P16" i="16"/>
  <c r="P11" i="16"/>
  <c r="P8" i="16"/>
  <c r="E11" i="16"/>
  <c r="O16" i="16"/>
  <c r="O11" i="16"/>
  <c r="O8" i="16"/>
  <c r="N16" i="16"/>
  <c r="N11" i="16"/>
  <c r="N8" i="16"/>
  <c r="C9" i="16"/>
  <c r="C8" i="16"/>
  <c r="T8" i="16"/>
  <c r="T9" i="16"/>
  <c r="T10" i="16"/>
  <c r="T11" i="16"/>
  <c r="T12" i="16"/>
  <c r="T13" i="16"/>
  <c r="H19" i="16"/>
  <c r="H18" i="16"/>
  <c r="H17" i="16"/>
  <c r="H16" i="16"/>
  <c r="H15" i="16"/>
  <c r="H14" i="16"/>
  <c r="H13" i="16"/>
  <c r="H12" i="16"/>
  <c r="H11" i="16"/>
  <c r="H10" i="16"/>
  <c r="H9" i="16"/>
  <c r="H8" i="16"/>
  <c r="G19" i="16"/>
  <c r="G18" i="16"/>
  <c r="G17" i="16"/>
  <c r="G16" i="16"/>
  <c r="G15" i="16"/>
  <c r="G14" i="16"/>
  <c r="G13" i="16"/>
  <c r="G12" i="16"/>
  <c r="G11" i="16"/>
  <c r="G10" i="16"/>
  <c r="G9" i="16"/>
  <c r="G8" i="16"/>
  <c r="F19" i="16"/>
  <c r="F18" i="16"/>
  <c r="F17" i="16"/>
  <c r="F16" i="16"/>
  <c r="F15" i="16"/>
  <c r="F14" i="16"/>
  <c r="F13" i="16"/>
  <c r="F12" i="16"/>
  <c r="F11" i="16"/>
  <c r="F10" i="16"/>
  <c r="F9" i="16"/>
  <c r="F8" i="16"/>
  <c r="E19" i="16"/>
  <c r="E18" i="16"/>
  <c r="E17" i="16"/>
  <c r="E16" i="16"/>
  <c r="E15" i="16"/>
  <c r="E14" i="16"/>
  <c r="E13" i="16"/>
  <c r="E12" i="16"/>
  <c r="E10" i="16"/>
  <c r="E9" i="16"/>
  <c r="E8" i="16"/>
  <c r="D19" i="16"/>
  <c r="D18" i="16"/>
  <c r="D17" i="16"/>
  <c r="D16" i="16"/>
  <c r="D15" i="16"/>
  <c r="D14" i="16"/>
  <c r="D13" i="16"/>
  <c r="D12" i="16"/>
  <c r="D11" i="16"/>
  <c r="D10" i="16"/>
  <c r="D9" i="16"/>
  <c r="D8" i="16"/>
  <c r="C19" i="16"/>
  <c r="C18" i="16"/>
  <c r="C17" i="16"/>
  <c r="C16" i="16"/>
  <c r="C15" i="16"/>
  <c r="C14" i="16"/>
  <c r="C13" i="16"/>
  <c r="C12" i="16"/>
  <c r="C11" i="16"/>
  <c r="C10" i="16"/>
  <c r="I8" i="16"/>
  <c r="I9" i="16"/>
  <c r="I10" i="16"/>
  <c r="I11" i="16"/>
  <c r="I12" i="16"/>
  <c r="I13" i="16"/>
  <c r="S18" i="15"/>
  <c r="S17" i="15"/>
  <c r="S16" i="15"/>
  <c r="S15" i="15"/>
  <c r="S14" i="15"/>
  <c r="S13" i="15"/>
  <c r="S12" i="15"/>
  <c r="S11" i="15"/>
  <c r="S10" i="15"/>
  <c r="S9" i="15"/>
  <c r="S8" i="15"/>
  <c r="R18" i="15"/>
  <c r="R17" i="15"/>
  <c r="R16" i="15"/>
  <c r="R15" i="15"/>
  <c r="R14" i="15"/>
  <c r="R13" i="15"/>
  <c r="R12" i="15"/>
  <c r="R11" i="15"/>
  <c r="R10" i="15"/>
  <c r="R9" i="15"/>
  <c r="R8" i="15"/>
  <c r="Q18" i="15"/>
  <c r="Q17" i="15"/>
  <c r="Q16" i="15"/>
  <c r="Q15" i="15"/>
  <c r="Q14" i="15"/>
  <c r="Q13" i="15"/>
  <c r="Q12" i="15"/>
  <c r="Q11" i="15"/>
  <c r="Q10" i="15"/>
  <c r="Q9" i="15"/>
  <c r="Q8" i="15"/>
  <c r="P18" i="15"/>
  <c r="P17" i="15"/>
  <c r="P16" i="15"/>
  <c r="P15" i="15"/>
  <c r="P14" i="15"/>
  <c r="P13" i="15"/>
  <c r="P12" i="15"/>
  <c r="P11" i="15"/>
  <c r="P10" i="15"/>
  <c r="P9" i="15"/>
  <c r="P8" i="15"/>
  <c r="O18" i="15"/>
  <c r="O17" i="15"/>
  <c r="O15" i="15"/>
  <c r="O14" i="15"/>
  <c r="O13" i="15"/>
  <c r="O12" i="15"/>
  <c r="O11" i="15"/>
  <c r="O10" i="15"/>
  <c r="O9" i="15"/>
  <c r="N18" i="15"/>
  <c r="N17" i="15"/>
  <c r="N15" i="15"/>
  <c r="N14" i="15"/>
  <c r="N13" i="15"/>
  <c r="N11" i="15"/>
  <c r="N10" i="15"/>
  <c r="N9" i="15"/>
  <c r="O16" i="15"/>
  <c r="N12" i="15"/>
  <c r="N16" i="15"/>
  <c r="O8" i="15"/>
  <c r="N8" i="15"/>
  <c r="G19" i="15"/>
  <c r="G14" i="15"/>
  <c r="G15" i="15" s="1"/>
  <c r="G16" i="15" s="1"/>
  <c r="G17" i="15" s="1"/>
  <c r="F19" i="15"/>
  <c r="F14" i="15"/>
  <c r="F15" i="15" s="1"/>
  <c r="F16" i="15" s="1"/>
  <c r="F17" i="15" s="1"/>
  <c r="E19" i="15"/>
  <c r="E14" i="15"/>
  <c r="E15" i="15" s="1"/>
  <c r="E16" i="15" s="1"/>
  <c r="E17" i="15" s="1"/>
  <c r="G12" i="15"/>
  <c r="G13" i="15" s="1"/>
  <c r="G8" i="15"/>
  <c r="G9" i="15" s="1"/>
  <c r="G10" i="15" s="1"/>
  <c r="G11" i="15" s="1"/>
  <c r="F12" i="15"/>
  <c r="F13" i="15" s="1"/>
  <c r="E12" i="15"/>
  <c r="E13" i="15" s="1"/>
  <c r="F8" i="15"/>
  <c r="F9" i="15" s="1"/>
  <c r="F10" i="15" s="1"/>
  <c r="F11" i="15" s="1"/>
  <c r="E8" i="15"/>
  <c r="E9" i="15" s="1"/>
  <c r="E10" i="15" s="1"/>
  <c r="E11" i="15" s="1"/>
  <c r="D19" i="15"/>
  <c r="D14" i="15"/>
  <c r="D15" i="15" s="1"/>
  <c r="D16" i="15" s="1"/>
  <c r="D17" i="15" s="1"/>
  <c r="C19" i="15"/>
  <c r="C14" i="15"/>
  <c r="C15" i="15" s="1"/>
  <c r="C16" i="15" s="1"/>
  <c r="C17" i="15" s="1"/>
  <c r="D12" i="15"/>
  <c r="D13" i="15" s="1"/>
  <c r="C12" i="15"/>
  <c r="C13" i="15" s="1"/>
  <c r="D8" i="15"/>
  <c r="D9" i="15" s="1"/>
  <c r="D10" i="15" s="1"/>
  <c r="D11" i="15" s="1"/>
  <c r="H19" i="15" l="1"/>
  <c r="H14" i="15"/>
  <c r="H15" i="15" s="1"/>
  <c r="H16" i="15" s="1"/>
  <c r="H17" i="15" s="1"/>
  <c r="H12" i="15"/>
  <c r="H13" i="15" s="1"/>
  <c r="H8" i="15"/>
  <c r="H9" i="15" s="1"/>
  <c r="H10" i="15" s="1"/>
  <c r="H11" i="15" s="1"/>
  <c r="C8" i="15"/>
  <c r="C9" i="15" s="1"/>
  <c r="C10" i="15" s="1"/>
  <c r="C11" i="15" s="1"/>
  <c r="F1" i="14" l="1"/>
  <c r="F7" i="14"/>
  <c r="F8" i="14"/>
  <c r="F9" i="14"/>
  <c r="F10" i="14"/>
  <c r="F11" i="14"/>
  <c r="F12" i="14"/>
  <c r="F13" i="14"/>
  <c r="F14" i="14"/>
  <c r="F15" i="14"/>
  <c r="F16" i="14"/>
  <c r="F17" i="14"/>
  <c r="F18" i="14"/>
  <c r="F19" i="14"/>
  <c r="F20" i="14"/>
  <c r="F21" i="14"/>
  <c r="F22" i="14"/>
  <c r="F23" i="14"/>
  <c r="F24" i="14"/>
  <c r="F25" i="14"/>
  <c r="F26" i="14"/>
  <c r="F27" i="14"/>
  <c r="F28" i="14"/>
  <c r="F1" i="13"/>
  <c r="O7" i="13"/>
  <c r="F7" i="13" s="1"/>
  <c r="O8" i="13"/>
  <c r="F8" i="13" s="1"/>
  <c r="O9" i="13"/>
  <c r="F9" i="13" s="1"/>
  <c r="O10" i="13"/>
  <c r="F10" i="13" s="1"/>
  <c r="O11" i="13"/>
  <c r="F11" i="13" s="1"/>
  <c r="O12" i="13"/>
  <c r="F12" i="13" s="1"/>
  <c r="O13" i="13"/>
  <c r="F13" i="13" s="1"/>
  <c r="O14" i="13"/>
  <c r="F14" i="13" s="1"/>
  <c r="O15" i="13"/>
  <c r="F15" i="13" s="1"/>
  <c r="O16" i="13"/>
  <c r="F16" i="13" s="1"/>
  <c r="O17" i="13"/>
  <c r="F17" i="13" s="1"/>
  <c r="O18" i="13"/>
  <c r="F18" i="13" s="1"/>
  <c r="O19" i="13"/>
  <c r="F19" i="13" s="1"/>
  <c r="O20" i="13"/>
  <c r="F20" i="13" s="1"/>
  <c r="O21" i="13"/>
  <c r="F21" i="13" s="1"/>
  <c r="O22" i="13"/>
  <c r="F22" i="13" s="1"/>
  <c r="O23" i="13"/>
  <c r="F23" i="13" s="1"/>
  <c r="O24" i="13"/>
  <c r="F24" i="13" s="1"/>
  <c r="O25" i="13"/>
  <c r="F25" i="13" s="1"/>
  <c r="O26" i="13"/>
  <c r="F26" i="13" s="1"/>
  <c r="O27" i="13"/>
  <c r="F27" i="13" s="1"/>
  <c r="O28" i="13"/>
  <c r="F28" i="13" s="1"/>
  <c r="O6" i="13"/>
  <c r="F6" i="13" s="1"/>
  <c r="F31" i="3" l="1"/>
  <c r="F33" i="3"/>
  <c r="M3" i="16" l="1"/>
  <c r="M4" i="16" s="1"/>
  <c r="M3" i="15"/>
  <c r="M4" i="15" s="1"/>
  <c r="T44" i="15" l="1"/>
  <c r="T43" i="15"/>
  <c r="T42" i="15"/>
  <c r="T41" i="15"/>
  <c r="T40" i="15"/>
  <c r="T39" i="15"/>
  <c r="T38" i="15"/>
  <c r="T37" i="15"/>
  <c r="T36" i="15"/>
  <c r="T35" i="15"/>
  <c r="T34" i="15"/>
  <c r="T33" i="15"/>
  <c r="T32" i="15"/>
  <c r="T31" i="15"/>
  <c r="T30" i="15"/>
  <c r="T29" i="15"/>
  <c r="T28" i="15"/>
  <c r="T27" i="15"/>
  <c r="T26" i="15"/>
  <c r="T25" i="15"/>
  <c r="T24" i="15"/>
  <c r="T23" i="15"/>
  <c r="T22" i="15"/>
  <c r="T21" i="15"/>
  <c r="T20" i="15"/>
  <c r="T19" i="15"/>
  <c r="T18" i="15"/>
  <c r="T17" i="15"/>
  <c r="T16" i="15"/>
  <c r="T15" i="15"/>
  <c r="T14" i="15"/>
  <c r="T13" i="15"/>
  <c r="T12" i="15"/>
  <c r="T11" i="15"/>
  <c r="T10" i="15"/>
  <c r="T9" i="15"/>
  <c r="T8" i="15"/>
  <c r="P4" i="15" l="1"/>
  <c r="S4" i="15"/>
  <c r="O4" i="15"/>
  <c r="R4" i="15"/>
  <c r="Q4" i="15"/>
  <c r="N4" i="15"/>
  <c r="T46" i="16"/>
  <c r="T45" i="16"/>
  <c r="T44" i="16"/>
  <c r="T43" i="16"/>
  <c r="T42" i="16"/>
  <c r="T41" i="16"/>
  <c r="T40" i="16"/>
  <c r="T39" i="16"/>
  <c r="T38" i="16"/>
  <c r="T37" i="16"/>
  <c r="T36" i="16"/>
  <c r="T35" i="16"/>
  <c r="T34" i="16"/>
  <c r="T33" i="16"/>
  <c r="T32" i="16"/>
  <c r="T31" i="16"/>
  <c r="T30" i="16"/>
  <c r="T29" i="16"/>
  <c r="T28" i="16"/>
  <c r="T27" i="16"/>
  <c r="T24" i="16"/>
  <c r="T23" i="16"/>
  <c r="T22" i="16"/>
  <c r="T21" i="16"/>
  <c r="T20" i="16"/>
  <c r="T19" i="16"/>
  <c r="T18" i="16"/>
  <c r="T17" i="16"/>
  <c r="T16" i="16"/>
  <c r="T15" i="16"/>
  <c r="T14" i="16"/>
  <c r="R4" i="16" l="1"/>
  <c r="Q4" i="16"/>
  <c r="P4" i="16"/>
  <c r="S4" i="16"/>
  <c r="O4" i="16"/>
  <c r="N4" i="16"/>
  <c r="I52" i="16"/>
  <c r="I51" i="16"/>
  <c r="I50" i="16"/>
  <c r="I49" i="16"/>
  <c r="I48" i="16"/>
  <c r="I46" i="16"/>
  <c r="I45" i="16"/>
  <c r="I44" i="16"/>
  <c r="I43" i="16"/>
  <c r="I42" i="16"/>
  <c r="I41" i="16"/>
  <c r="I40" i="16"/>
  <c r="I39" i="16"/>
  <c r="I38" i="16"/>
  <c r="I37" i="16"/>
  <c r="I36" i="16"/>
  <c r="I35" i="16"/>
  <c r="I34" i="16"/>
  <c r="I33" i="16"/>
  <c r="I32" i="16"/>
  <c r="I31" i="16"/>
  <c r="I30" i="16"/>
  <c r="I29" i="16"/>
  <c r="I28" i="16"/>
  <c r="I27" i="16"/>
  <c r="I24" i="16"/>
  <c r="I23" i="16"/>
  <c r="I22" i="16"/>
  <c r="I21" i="16"/>
  <c r="I20" i="16"/>
  <c r="I19" i="16"/>
  <c r="I18" i="16"/>
  <c r="I17" i="16"/>
  <c r="I16" i="16"/>
  <c r="I15" i="16"/>
  <c r="I14" i="16"/>
  <c r="B3" i="16"/>
  <c r="B4" i="16" s="1"/>
  <c r="B3" i="15"/>
  <c r="B4" i="15" s="1"/>
  <c r="Q2" i="1"/>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8" i="15"/>
  <c r="I49" i="15"/>
  <c r="I50" i="15"/>
  <c r="I51" i="15"/>
  <c r="I52" i="15"/>
  <c r="I8" i="15"/>
  <c r="C4" i="16" l="1"/>
  <c r="Q10" i="1" s="1"/>
  <c r="D4" i="16"/>
  <c r="R10" i="1" s="1"/>
  <c r="H4" i="16"/>
  <c r="R12" i="1" s="1"/>
  <c r="F4" i="16"/>
  <c r="R11" i="1" s="1"/>
  <c r="E4" i="16"/>
  <c r="Q11" i="1" s="1"/>
  <c r="G4" i="16"/>
  <c r="Q12" i="1" s="1"/>
  <c r="D4" i="15"/>
  <c r="R6" i="1" s="1"/>
  <c r="H4" i="15"/>
  <c r="R8" i="1" s="1"/>
  <c r="E4" i="15"/>
  <c r="Q7" i="1" s="1"/>
  <c r="F4" i="15"/>
  <c r="R7" i="1" s="1"/>
  <c r="G4" i="15"/>
  <c r="Q8" i="1" s="1"/>
  <c r="C4" i="15"/>
  <c r="Q6" i="1" s="1"/>
  <c r="Q52" i="1"/>
  <c r="P52" i="1"/>
  <c r="G3" i="14"/>
  <c r="G3" i="13"/>
  <c r="N40" i="7"/>
  <c r="O40" i="7"/>
  <c r="P40" i="7"/>
  <c r="Q40" i="7"/>
  <c r="M40" i="7"/>
  <c r="L40" i="7"/>
  <c r="T6" i="1" l="1"/>
  <c r="V6" i="1" s="1"/>
  <c r="U12" i="1"/>
  <c r="U11" i="1"/>
  <c r="U6" i="1"/>
  <c r="U8" i="1"/>
  <c r="U7" i="1"/>
  <c r="U10" i="1"/>
  <c r="T12" i="1"/>
  <c r="T11" i="1"/>
  <c r="T10" i="1"/>
  <c r="T8" i="1"/>
  <c r="V8" i="1" s="1"/>
  <c r="T7" i="1"/>
  <c r="V7" i="1" s="1"/>
  <c r="F32" i="14"/>
  <c r="I36" i="1" s="1"/>
  <c r="F32" i="13"/>
  <c r="G36" i="1" s="1"/>
  <c r="K25" i="14"/>
  <c r="L36" i="1" s="1"/>
  <c r="F33" i="14"/>
  <c r="F31" i="13"/>
  <c r="F36" i="1" s="1"/>
  <c r="K25" i="13"/>
  <c r="K36" i="1" s="1"/>
  <c r="F31" i="14"/>
  <c r="H36" i="1" s="1"/>
  <c r="F33" i="13"/>
  <c r="L30" i="1"/>
  <c r="V11" i="1" l="1"/>
  <c r="S11" i="1" s="1"/>
  <c r="K38" i="1" s="1"/>
  <c r="K40" i="1" s="1"/>
  <c r="V12" i="1"/>
  <c r="S12" i="1" s="1"/>
  <c r="L35" i="1" s="1"/>
  <c r="V10" i="1"/>
  <c r="S10" i="1" s="1"/>
  <c r="J35" i="1" s="1"/>
  <c r="S8" i="1"/>
  <c r="H35" i="1" s="1"/>
  <c r="S7" i="1"/>
  <c r="F35" i="1" s="1"/>
  <c r="S6" i="1"/>
  <c r="D35" i="1" s="1"/>
  <c r="G63" i="1"/>
  <c r="I27" i="14"/>
  <c r="L44" i="1" s="1"/>
  <c r="I27" i="3"/>
  <c r="J44" i="1" s="1"/>
  <c r="L38" i="1" l="1"/>
  <c r="T43" i="1" s="1"/>
  <c r="L39" i="1" s="1"/>
  <c r="K35" i="1"/>
  <c r="F38" i="1"/>
  <c r="G38" i="1"/>
  <c r="Q41" i="1" s="1"/>
  <c r="H38" i="1"/>
  <c r="I38" i="1"/>
  <c r="R41" i="1" s="1"/>
  <c r="S43" i="1"/>
  <c r="K39" i="1" s="1"/>
  <c r="K49" i="1" s="1"/>
  <c r="K41" i="1"/>
  <c r="G3" i="3"/>
  <c r="L40" i="1" l="1"/>
  <c r="L49" i="1" s="1"/>
  <c r="L50" i="1" s="1"/>
  <c r="P43" i="1"/>
  <c r="F39" i="1" s="1"/>
  <c r="Q43" i="1"/>
  <c r="H39" i="1" s="1"/>
  <c r="I42" i="1"/>
  <c r="D54" i="1"/>
  <c r="D58" i="1" s="1"/>
  <c r="I54" i="1"/>
  <c r="I58" i="1" s="1"/>
  <c r="H54" i="1"/>
  <c r="H58" i="1" s="1"/>
  <c r="G54" i="1"/>
  <c r="G58" i="1" s="1"/>
  <c r="F54" i="1"/>
  <c r="F58" i="1" s="1"/>
  <c r="E54" i="1"/>
  <c r="E58" i="1" s="1"/>
  <c r="L41" i="1" l="1"/>
  <c r="F40" i="1"/>
  <c r="G42" i="1"/>
  <c r="G59" i="1"/>
  <c r="G60" i="1"/>
  <c r="G61" i="1" s="1"/>
  <c r="D60" i="1"/>
  <c r="D59" i="1"/>
  <c r="H59" i="1"/>
  <c r="I59" i="1"/>
  <c r="E59" i="1"/>
  <c r="F59" i="1"/>
  <c r="F49" i="1" l="1"/>
  <c r="F41" i="1"/>
  <c r="G41" i="1"/>
  <c r="D61" i="1"/>
  <c r="E36" i="1"/>
  <c r="E38" i="1" s="1"/>
  <c r="K25" i="3"/>
  <c r="J36" i="1" s="1"/>
  <c r="J38" i="1" s="1"/>
  <c r="P41" i="1" l="1"/>
  <c r="E42" i="1" s="1"/>
  <c r="J41" i="1"/>
  <c r="R43" i="1"/>
  <c r="J39" i="1" s="1"/>
  <c r="J49" i="1" s="1"/>
  <c r="J50" i="1" s="1"/>
  <c r="D36" i="1"/>
  <c r="D38" i="1" s="1"/>
  <c r="O43" i="1" s="1"/>
  <c r="D37" i="1" l="1"/>
  <c r="F37" i="1"/>
  <c r="H37" i="1"/>
  <c r="D39" i="1" l="1"/>
  <c r="D40" i="1" s="1"/>
  <c r="H40" i="1"/>
  <c r="F50" i="1"/>
  <c r="I41" i="1" l="1"/>
  <c r="H41" i="1"/>
  <c r="H49" i="1"/>
  <c r="E41" i="1"/>
  <c r="D41" i="1"/>
  <c r="D49" i="1"/>
  <c r="K50" i="1"/>
  <c r="E63" i="1" l="1"/>
  <c r="I63" i="1" s="1"/>
  <c r="D65" i="1" s="1"/>
  <c r="H50" i="1"/>
  <c r="D50" i="1" l="1"/>
  <c r="I65" i="1" l="1"/>
  <c r="D67" i="1" l="1"/>
  <c r="I67" i="1" s="1"/>
  <c r="I71" i="1" s="1"/>
  <c r="I73" i="1" s="1"/>
  <c r="I75" i="1" s="1"/>
  <c r="J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中村康一</author>
  </authors>
  <commentList>
    <comment ref="C38" authorId="0" shapeId="0" xr:uid="{00000000-0006-0000-0100-000001000000}">
      <text>
        <r>
          <rPr>
            <sz val="9"/>
            <color indexed="81"/>
            <rFont val="MS P ゴシック"/>
            <family val="3"/>
            <charset val="128"/>
          </rPr>
          <t>端数処理の方法
1,000以上→10の位より切り捨て
1,000未満→1の位切り捨て</t>
        </r>
      </text>
    </comment>
  </commentList>
</comments>
</file>

<file path=xl/sharedStrings.xml><?xml version="1.0" encoding="utf-8"?>
<sst xmlns="http://schemas.openxmlformats.org/spreadsheetml/2006/main" count="1349" uniqueCount="600">
  <si>
    <t>和暦</t>
  </si>
  <si>
    <t>日付の入力は右例により入力して下さい。</t>
    <rPh sb="0" eb="2">
      <t>ヒヅケ</t>
    </rPh>
    <rPh sb="3" eb="5">
      <t>ニュウリョク</t>
    </rPh>
    <rPh sb="6" eb="7">
      <t>ミギ</t>
    </rPh>
    <rPh sb="7" eb="8">
      <t>レイ</t>
    </rPh>
    <rPh sb="11" eb="13">
      <t>ニュウリョク</t>
    </rPh>
    <rPh sb="15" eb="16">
      <t>クダ</t>
    </rPh>
    <phoneticPr fontId="4"/>
  </si>
  <si>
    <t>委託期間に使用する暦を選択してください→</t>
    <rPh sb="0" eb="2">
      <t>イタク</t>
    </rPh>
    <rPh sb="2" eb="4">
      <t>キカン</t>
    </rPh>
    <rPh sb="4" eb="6">
      <t>シヨウ</t>
    </rPh>
    <rPh sb="8" eb="9">
      <t>コヨミ</t>
    </rPh>
    <rPh sb="10" eb="12">
      <t>センタク</t>
    </rPh>
    <phoneticPr fontId="4"/>
  </si>
  <si>
    <r>
      <t xml:space="preserve">建築設計業務委託料算出書 </t>
    </r>
    <r>
      <rPr>
        <sz val="10"/>
        <color indexed="8"/>
        <rFont val="ＭＳ Ｐ明朝"/>
        <family val="1"/>
        <charset val="128"/>
      </rPr>
      <t>（延面積に基づく算定方法）</t>
    </r>
    <rPh sb="0" eb="2">
      <t>ケンチク</t>
    </rPh>
    <rPh sb="2" eb="4">
      <t>セッケイ</t>
    </rPh>
    <rPh sb="4" eb="6">
      <t>ギョウム</t>
    </rPh>
    <rPh sb="6" eb="9">
      <t>イタクリョウ</t>
    </rPh>
    <rPh sb="9" eb="11">
      <t>サンシュツ</t>
    </rPh>
    <rPh sb="11" eb="12">
      <t>ショ</t>
    </rPh>
    <phoneticPr fontId="4"/>
  </si>
  <si>
    <t>委 託 業 務 名</t>
    <rPh sb="0" eb="1">
      <t>イ</t>
    </rPh>
    <rPh sb="2" eb="3">
      <t>コトヅケ</t>
    </rPh>
    <rPh sb="4" eb="5">
      <t>ギョウ</t>
    </rPh>
    <rPh sb="6" eb="7">
      <t>ツトム</t>
    </rPh>
    <rPh sb="8" eb="9">
      <t>メイ</t>
    </rPh>
    <phoneticPr fontId="4"/>
  </si>
  <si>
    <t>委　 託　場　所</t>
    <rPh sb="0" eb="1">
      <t>イ</t>
    </rPh>
    <rPh sb="3" eb="4">
      <t>コトヅケ</t>
    </rPh>
    <rPh sb="5" eb="6">
      <t>バ</t>
    </rPh>
    <rPh sb="7" eb="8">
      <t>ショ</t>
    </rPh>
    <phoneticPr fontId="4"/>
  </si>
  <si>
    <t>委　託　期　間</t>
    <rPh sb="0" eb="1">
      <t>イ</t>
    </rPh>
    <rPh sb="2" eb="3">
      <t>コトヅケ</t>
    </rPh>
    <rPh sb="4" eb="5">
      <t>キ</t>
    </rPh>
    <rPh sb="6" eb="7">
      <t>アイダ</t>
    </rPh>
    <phoneticPr fontId="4"/>
  </si>
  <si>
    <t xml:space="preserve">契約締結日 ～ </t>
    <rPh sb="0" eb="2">
      <t>ケイヤク</t>
    </rPh>
    <rPh sb="2" eb="4">
      <t>テイケツ</t>
    </rPh>
    <rPh sb="4" eb="5">
      <t>ビ</t>
    </rPh>
    <phoneticPr fontId="4"/>
  </si>
  <si>
    <t>建 物 の 構 造</t>
    <rPh sb="0" eb="1">
      <t>ダテ</t>
    </rPh>
    <rPh sb="2" eb="3">
      <t>ブツ</t>
    </rPh>
    <rPh sb="6" eb="7">
      <t>カマエ</t>
    </rPh>
    <rPh sb="8" eb="9">
      <t>ツク</t>
    </rPh>
    <phoneticPr fontId="4"/>
  </si>
  <si>
    <t>造</t>
    <rPh sb="0" eb="1">
      <t>ゾウ</t>
    </rPh>
    <phoneticPr fontId="4"/>
  </si>
  <si>
    <t>階数　</t>
    <rPh sb="0" eb="2">
      <t>カイスウ</t>
    </rPh>
    <phoneticPr fontId="4"/>
  </si>
  <si>
    <t>階</t>
    <rPh sb="0" eb="1">
      <t>カイ</t>
    </rPh>
    <phoneticPr fontId="4"/>
  </si>
  <si>
    <t xml:space="preserve"> 建 物 の 用 途</t>
    <rPh sb="1" eb="2">
      <t>ケン</t>
    </rPh>
    <rPh sb="3" eb="4">
      <t>ブツ</t>
    </rPh>
    <rPh sb="7" eb="8">
      <t>ヨウ</t>
    </rPh>
    <rPh sb="9" eb="10">
      <t>ト</t>
    </rPh>
    <phoneticPr fontId="4"/>
  </si>
  <si>
    <t>第１類(標準的なもの)</t>
    <rPh sb="0" eb="1">
      <t>ダイ</t>
    </rPh>
    <rPh sb="2" eb="3">
      <t>ルイ</t>
    </rPh>
    <rPh sb="4" eb="6">
      <t>ヒョウジュン</t>
    </rPh>
    <rPh sb="6" eb="7">
      <t>テキ</t>
    </rPh>
    <phoneticPr fontId="4"/>
  </si>
  <si>
    <t>延べ面積の合計</t>
    <rPh sb="0" eb="1">
      <t>ノ</t>
    </rPh>
    <rPh sb="2" eb="4">
      <t>メンセキ</t>
    </rPh>
    <rPh sb="5" eb="7">
      <t>ゴウケイ</t>
    </rPh>
    <phoneticPr fontId="4"/>
  </si>
  <si>
    <t xml:space="preserve"> [㎡]</t>
    <phoneticPr fontId="4"/>
  </si>
  <si>
    <t>業務報酬金額</t>
    <rPh sb="0" eb="2">
      <t>ギョウム</t>
    </rPh>
    <rPh sb="2" eb="4">
      <t>ホウシュウ</t>
    </rPh>
    <rPh sb="4" eb="6">
      <t>キンガク</t>
    </rPh>
    <phoneticPr fontId="4"/>
  </si>
  <si>
    <t>計画通知、又は確認申請</t>
    <rPh sb="0" eb="2">
      <t>ケイカク</t>
    </rPh>
    <rPh sb="2" eb="4">
      <t>ツウチ</t>
    </rPh>
    <rPh sb="5" eb="6">
      <t>マタ</t>
    </rPh>
    <rPh sb="7" eb="9">
      <t>カクニン</t>
    </rPh>
    <rPh sb="9" eb="11">
      <t>シンセイ</t>
    </rPh>
    <phoneticPr fontId="4"/>
  </si>
  <si>
    <t>直接人件費単価 技師(Ｃ)</t>
    <rPh sb="0" eb="2">
      <t>チョクセツ</t>
    </rPh>
    <rPh sb="2" eb="5">
      <t>ジンケンヒ</t>
    </rPh>
    <rPh sb="5" eb="7">
      <t>タンカ</t>
    </rPh>
    <phoneticPr fontId="4"/>
  </si>
  <si>
    <t xml:space="preserve"> [円/日]</t>
    <rPh sb="2" eb="3">
      <t>エン</t>
    </rPh>
    <rPh sb="4" eb="5">
      <t>ヒ</t>
    </rPh>
    <phoneticPr fontId="4"/>
  </si>
  <si>
    <t>積算業務の有無</t>
    <rPh sb="0" eb="2">
      <t>セキサン</t>
    </rPh>
    <rPh sb="2" eb="4">
      <t>ギョウム</t>
    </rPh>
    <rPh sb="5" eb="7">
      <t>ウム</t>
    </rPh>
    <phoneticPr fontId="4"/>
  </si>
  <si>
    <t>完成図の確認</t>
    <rPh sb="0" eb="1">
      <t>カンセイ</t>
    </rPh>
    <rPh sb="1" eb="2">
      <t>ズ</t>
    </rPh>
    <rPh sb="3" eb="5">
      <t>カクニン</t>
    </rPh>
    <phoneticPr fontId="4"/>
  </si>
  <si>
    <t xml:space="preserve"> [円/時間]</t>
    <rPh sb="2" eb="3">
      <t>エン</t>
    </rPh>
    <rPh sb="4" eb="6">
      <t>ジカン</t>
    </rPh>
    <phoneticPr fontId="4"/>
  </si>
  <si>
    <t>第1号～第12号
(戸建住宅以外)</t>
    <rPh sb="0" eb="1">
      <t>ダイ</t>
    </rPh>
    <rPh sb="2" eb="3">
      <t>ゴウ</t>
    </rPh>
    <rPh sb="4" eb="5">
      <t>ダイ</t>
    </rPh>
    <rPh sb="7" eb="8">
      <t>ゴウ</t>
    </rPh>
    <rPh sb="10" eb="11">
      <t>コ</t>
    </rPh>
    <rPh sb="11" eb="12">
      <t>ダテ</t>
    </rPh>
    <rPh sb="12" eb="14">
      <t>ジュウタク</t>
    </rPh>
    <rPh sb="14" eb="16">
      <t>イガイ</t>
    </rPh>
    <phoneticPr fontId="4"/>
  </si>
  <si>
    <t>設計</t>
    <rPh sb="0" eb="2">
      <t>セッケイ</t>
    </rPh>
    <phoneticPr fontId="4"/>
  </si>
  <si>
    <t>監理</t>
    <rPh sb="0" eb="2">
      <t>カンリ</t>
    </rPh>
    <phoneticPr fontId="4"/>
  </si>
  <si>
    <t>総合</t>
    <phoneticPr fontId="4"/>
  </si>
  <si>
    <t>構造</t>
    <rPh sb="0" eb="2">
      <t>コウゾウ</t>
    </rPh>
    <phoneticPr fontId="4"/>
  </si>
  <si>
    <t>設備</t>
    <rPh sb="0" eb="2">
      <t>セツビ</t>
    </rPh>
    <phoneticPr fontId="4"/>
  </si>
  <si>
    <t>総合</t>
    <rPh sb="0" eb="2">
      <t>ソウゴウ</t>
    </rPh>
    <phoneticPr fontId="4"/>
  </si>
  <si>
    <t>基本</t>
    <rPh sb="0" eb="2">
      <t>キホン</t>
    </rPh>
    <phoneticPr fontId="4"/>
  </si>
  <si>
    <t>実施</t>
    <rPh sb="0" eb="2">
      <t>ジッシ</t>
    </rPh>
    <phoneticPr fontId="4"/>
  </si>
  <si>
    <t>標準業務量 [人・時間]</t>
    <rPh sb="0" eb="2">
      <t>ヒョウジュン</t>
    </rPh>
    <rPh sb="2" eb="5">
      <t>ギョウムリョウ</t>
    </rPh>
    <rPh sb="7" eb="8">
      <t>ニン</t>
    </rPh>
    <rPh sb="9" eb="11">
      <t>ジカン</t>
    </rPh>
    <phoneticPr fontId="4"/>
  </si>
  <si>
    <t>業 務 対 象 率</t>
    <rPh sb="0" eb="1">
      <t>ギョウ</t>
    </rPh>
    <rPh sb="2" eb="3">
      <t>ツトム</t>
    </rPh>
    <rPh sb="4" eb="5">
      <t>タイ</t>
    </rPh>
    <rPh sb="6" eb="7">
      <t>ゾウ</t>
    </rPh>
    <rPh sb="8" eb="9">
      <t>リツ</t>
    </rPh>
    <phoneticPr fontId="4"/>
  </si>
  <si>
    <t>業務量 [人・時間]</t>
    <rPh sb="0" eb="3">
      <t>ギョウムリョウ</t>
    </rPh>
    <rPh sb="5" eb="6">
      <t>ニン</t>
    </rPh>
    <rPh sb="7" eb="9">
      <t>ジカン</t>
    </rPh>
    <phoneticPr fontId="4"/>
  </si>
  <si>
    <t>割増後の業務量 [人・時間]</t>
    <rPh sb="0" eb="2">
      <t>ワリマシ</t>
    </rPh>
    <rPh sb="2" eb="3">
      <t>ゴ</t>
    </rPh>
    <rPh sb="4" eb="6">
      <t>ギョウム</t>
    </rPh>
    <rPh sb="6" eb="7">
      <t>リョウ</t>
    </rPh>
    <rPh sb="9" eb="10">
      <t>ニン</t>
    </rPh>
    <rPh sb="11" eb="13">
      <t>ジカン</t>
    </rPh>
    <phoneticPr fontId="4"/>
  </si>
  <si>
    <t>積算業務量 [人・時間]</t>
    <rPh sb="0" eb="2">
      <t>セキサン</t>
    </rPh>
    <rPh sb="2" eb="4">
      <t>ギョウム</t>
    </rPh>
    <rPh sb="4" eb="5">
      <t>リョウ</t>
    </rPh>
    <rPh sb="7" eb="8">
      <t>ニン</t>
    </rPh>
    <rPh sb="9" eb="11">
      <t>ジカン</t>
    </rPh>
    <phoneticPr fontId="4"/>
  </si>
  <si>
    <t>完成図確認業務量 [人・時間]</t>
    <phoneticPr fontId="4"/>
  </si>
  <si>
    <t>その他追加業務 [人・時間]</t>
    <rPh sb="2" eb="3">
      <t>タ</t>
    </rPh>
    <rPh sb="3" eb="5">
      <t>ツイカ</t>
    </rPh>
    <rPh sb="5" eb="7">
      <t>ギョウム</t>
    </rPh>
    <phoneticPr fontId="4"/>
  </si>
  <si>
    <t>最終業務量 [人・時間]</t>
    <rPh sb="0" eb="2">
      <t>サイシュウ</t>
    </rPh>
    <rPh sb="2" eb="5">
      <t>ギョウムリョウ</t>
    </rPh>
    <rPh sb="7" eb="8">
      <t>ニン</t>
    </rPh>
    <rPh sb="9" eb="11">
      <t>ジカン</t>
    </rPh>
    <phoneticPr fontId="4"/>
  </si>
  <si>
    <t>直接人件費 [円]</t>
    <rPh sb="0" eb="2">
      <t>チョクセツ</t>
    </rPh>
    <rPh sb="2" eb="5">
      <t>ジンケンヒ</t>
    </rPh>
    <rPh sb="7" eb="8">
      <t>エン</t>
    </rPh>
    <phoneticPr fontId="4"/>
  </si>
  <si>
    <t>第12号～第15号
(戸建住宅)</t>
    <rPh sb="0" eb="1">
      <t>ダイ</t>
    </rPh>
    <rPh sb="3" eb="4">
      <t>ゴウ</t>
    </rPh>
    <rPh sb="5" eb="6">
      <t>ダイ</t>
    </rPh>
    <rPh sb="8" eb="9">
      <t>ゴウ</t>
    </rPh>
    <rPh sb="11" eb="12">
      <t>コ</t>
    </rPh>
    <rPh sb="12" eb="13">
      <t>ダテ</t>
    </rPh>
    <rPh sb="13" eb="15">
      <t>ジュウタク</t>
    </rPh>
    <phoneticPr fontId="4"/>
  </si>
  <si>
    <t>(A) 直接人件費 ＝</t>
    <rPh sb="4" eb="6">
      <t>チョクセツ</t>
    </rPh>
    <rPh sb="6" eb="9">
      <t>ジンケンヒ</t>
    </rPh>
    <phoneticPr fontId="4"/>
  </si>
  <si>
    <t>最終業務量</t>
    <rPh sb="0" eb="2">
      <t>サイシュウ</t>
    </rPh>
    <rPh sb="2" eb="5">
      <t>ギョウムリョウ</t>
    </rPh>
    <phoneticPr fontId="4"/>
  </si>
  <si>
    <t xml:space="preserve"> ［人・時間］×</t>
    <rPh sb="2" eb="3">
      <t>ニン</t>
    </rPh>
    <rPh sb="4" eb="6">
      <t>ジカン</t>
    </rPh>
    <phoneticPr fontId="4"/>
  </si>
  <si>
    <t>［円/時間］＝</t>
    <rPh sb="1" eb="2">
      <t>エン</t>
    </rPh>
    <rPh sb="3" eb="5">
      <t>ジカン</t>
    </rPh>
    <phoneticPr fontId="4"/>
  </si>
  <si>
    <t xml:space="preserve"> [円]</t>
    <phoneticPr fontId="4"/>
  </si>
  <si>
    <t>(B) 諸経費 ＝</t>
    <rPh sb="4" eb="7">
      <t>ショケイヒ</t>
    </rPh>
    <phoneticPr fontId="4"/>
  </si>
  <si>
    <t>×諸経費率</t>
    <rPh sb="1" eb="4">
      <t>ショケイヒ</t>
    </rPh>
    <rPh sb="4" eb="5">
      <t>リツ</t>
    </rPh>
    <phoneticPr fontId="4"/>
  </si>
  <si>
    <t>＝</t>
    <phoneticPr fontId="4"/>
  </si>
  <si>
    <t>(C) 技術料等経費＝</t>
    <rPh sb="4" eb="7">
      <t>ギジュツリョウ</t>
    </rPh>
    <rPh sb="7" eb="8">
      <t>トウ</t>
    </rPh>
    <rPh sb="8" eb="10">
      <t>ケイヒ</t>
    </rPh>
    <phoneticPr fontId="4"/>
  </si>
  <si>
    <t>×経費率</t>
    <rPh sb="1" eb="4">
      <t>ケイヒリツ</t>
    </rPh>
    <phoneticPr fontId="4"/>
  </si>
  <si>
    <t>(D) 特別経費＝</t>
    <rPh sb="4" eb="6">
      <t>トクベツ</t>
    </rPh>
    <rPh sb="6" eb="8">
      <t>ケイヒ</t>
    </rPh>
    <phoneticPr fontId="4"/>
  </si>
  <si>
    <t>(出張旅費、特許使用料その他建築主の依頼により必要となる経費)</t>
    <rPh sb="1" eb="3">
      <t>シュッチョウ</t>
    </rPh>
    <rPh sb="3" eb="5">
      <t>リョヒ</t>
    </rPh>
    <rPh sb="6" eb="8">
      <t>トッキョ</t>
    </rPh>
    <rPh sb="8" eb="11">
      <t>シヨウリョウ</t>
    </rPh>
    <rPh sb="13" eb="14">
      <t>タ</t>
    </rPh>
    <rPh sb="14" eb="17">
      <t>ケンチクヌシ</t>
    </rPh>
    <rPh sb="18" eb="20">
      <t>イライ</t>
    </rPh>
    <rPh sb="23" eb="25">
      <t>ヒツヨウ</t>
    </rPh>
    <rPh sb="28" eb="30">
      <t>ケイヒ</t>
    </rPh>
    <phoneticPr fontId="4"/>
  </si>
  <si>
    <t>計 (A)+(B)+(C)+(D)＝</t>
    <rPh sb="0" eb="1">
      <t>ケイ</t>
    </rPh>
    <phoneticPr fontId="4"/>
  </si>
  <si>
    <t>(E) 消費税相当額＝</t>
    <rPh sb="4" eb="7">
      <t>ショウヒゼイ</t>
    </rPh>
    <rPh sb="7" eb="10">
      <t>ソウトウガク</t>
    </rPh>
    <phoneticPr fontId="4"/>
  </si>
  <si>
    <t xml:space="preserve"> (A) + (B) + (C) + (D) ×</t>
    <phoneticPr fontId="4"/>
  </si>
  <si>
    <t>業務報酬金額＝</t>
    <rPh sb="0" eb="2">
      <t>ギョウム</t>
    </rPh>
    <rPh sb="2" eb="4">
      <t>ホウシュウ</t>
    </rPh>
    <rPh sb="4" eb="6">
      <t>キンガク</t>
    </rPh>
    <phoneticPr fontId="4"/>
  </si>
  <si>
    <t>(A) + (B) + (C) + (D) + (E)</t>
    <phoneticPr fontId="4"/>
  </si>
  <si>
    <t>備　　　　考</t>
    <rPh sb="0" eb="1">
      <t>ビ</t>
    </rPh>
    <rPh sb="5" eb="6">
      <t>コウ</t>
    </rPh>
    <phoneticPr fontId="4"/>
  </si>
  <si>
    <t xml:space="preserve">委託業務名 : </t>
    <rPh sb="1" eb="2">
      <t>イ</t>
    </rPh>
    <rPh sb="2" eb="3">
      <t>コトヅケ</t>
    </rPh>
    <rPh sb="3" eb="4">
      <t>ギョウ</t>
    </rPh>
    <rPh sb="4" eb="5">
      <t>ツトム</t>
    </rPh>
    <rPh sb="5" eb="6">
      <t>メイ</t>
    </rPh>
    <phoneticPr fontId="4"/>
  </si>
  <si>
    <t>設計業務に関する業務細分率</t>
    <rPh sb="0" eb="2">
      <t>セッケイ</t>
    </rPh>
    <rPh sb="2" eb="4">
      <t>ギョウム</t>
    </rPh>
    <rPh sb="5" eb="6">
      <t>カン</t>
    </rPh>
    <rPh sb="8" eb="10">
      <t>ギョウム</t>
    </rPh>
    <rPh sb="10" eb="12">
      <t>サイブン</t>
    </rPh>
    <rPh sb="12" eb="13">
      <t>リツ</t>
    </rPh>
    <phoneticPr fontId="4"/>
  </si>
  <si>
    <t>工事監理に関する業務細分率</t>
    <rPh sb="0" eb="2">
      <t>コウジ</t>
    </rPh>
    <rPh sb="5" eb="6">
      <t>カン</t>
    </rPh>
    <rPh sb="8" eb="10">
      <t>ギョウム</t>
    </rPh>
    <rPh sb="10" eb="12">
      <t>サイブン</t>
    </rPh>
    <rPh sb="12" eb="13">
      <t>リツ</t>
    </rPh>
    <phoneticPr fontId="4"/>
  </si>
  <si>
    <t>業務内容の綱目</t>
    <rPh sb="0" eb="2">
      <t>ギョウム</t>
    </rPh>
    <rPh sb="2" eb="4">
      <t>ナイヨウ</t>
    </rPh>
    <rPh sb="5" eb="7">
      <t>コウモク</t>
    </rPh>
    <phoneticPr fontId="4"/>
  </si>
  <si>
    <t>基本設計に
 関する業務
 細分率</t>
    <rPh sb="0" eb="2">
      <t>キホン</t>
    </rPh>
    <rPh sb="2" eb="4">
      <t>セッケイ</t>
    </rPh>
    <rPh sb="7" eb="8">
      <t>カン</t>
    </rPh>
    <rPh sb="10" eb="12">
      <t>ギョウム</t>
    </rPh>
    <rPh sb="14" eb="16">
      <t>サイブン</t>
    </rPh>
    <rPh sb="16" eb="17">
      <t>リツ</t>
    </rPh>
    <phoneticPr fontId="4"/>
  </si>
  <si>
    <t>(1) 設計条件
 の整理</t>
    <rPh sb="4" eb="6">
      <t>セッケイ</t>
    </rPh>
    <rPh sb="6" eb="8">
      <t>ジョウケン</t>
    </rPh>
    <rPh sb="11" eb="13">
      <t>セイリ</t>
    </rPh>
    <phoneticPr fontId="4"/>
  </si>
  <si>
    <t>(ⅰ) 条件整理</t>
    <rPh sb="4" eb="6">
      <t>ジョウケン</t>
    </rPh>
    <rPh sb="6" eb="8">
      <t>セイリ</t>
    </rPh>
    <phoneticPr fontId="4"/>
  </si>
  <si>
    <t>工事監理に
 係る業務細
 分率</t>
    <rPh sb="0" eb="1">
      <t>コウジ</t>
    </rPh>
    <rPh sb="6" eb="7">
      <t>カカ</t>
    </rPh>
    <rPh sb="8" eb="10">
      <t>ギョウム</t>
    </rPh>
    <rPh sb="10" eb="11">
      <t>ホソ</t>
    </rPh>
    <rPh sb="13" eb="14">
      <t>ブン</t>
    </rPh>
    <rPh sb="14" eb="15">
      <t>リツ</t>
    </rPh>
    <phoneticPr fontId="4"/>
  </si>
  <si>
    <t>(1) 設計条件の
 整理</t>
    <rPh sb="4" eb="6">
      <t>セッケイ</t>
    </rPh>
    <rPh sb="6" eb="8">
      <t>ジョウケン</t>
    </rPh>
    <rPh sb="11" eb="13">
      <t>セイリ</t>
    </rPh>
    <phoneticPr fontId="4"/>
  </si>
  <si>
    <t>(ⅰ) 工事監理方針の説明</t>
    <rPh sb="4" eb="6">
      <t>コウジ</t>
    </rPh>
    <rPh sb="6" eb="8">
      <t>カンリ</t>
    </rPh>
    <rPh sb="8" eb="10">
      <t>ホウシン</t>
    </rPh>
    <rPh sb="11" eb="13">
      <t>セツメイ</t>
    </rPh>
    <phoneticPr fontId="4"/>
  </si>
  <si>
    <t>(ⅱ) 設計条件の変更等の場合の
 協議</t>
    <rPh sb="4" eb="6">
      <t>セッケイ</t>
    </rPh>
    <rPh sb="6" eb="8">
      <t>ジョウケン</t>
    </rPh>
    <rPh sb="9" eb="12">
      <t>ヘンコウトウ</t>
    </rPh>
    <rPh sb="13" eb="15">
      <t>バアイ</t>
    </rPh>
    <rPh sb="18" eb="20">
      <t>キョウギ</t>
    </rPh>
    <phoneticPr fontId="4"/>
  </si>
  <si>
    <t>(ⅱ) 工事監理方法変更の場合の協
 議</t>
    <rPh sb="4" eb="6">
      <t>コウジ</t>
    </rPh>
    <rPh sb="6" eb="8">
      <t>カンリ</t>
    </rPh>
    <rPh sb="8" eb="10">
      <t>ホウホウ</t>
    </rPh>
    <rPh sb="10" eb="12">
      <t>ヘンコウ</t>
    </rPh>
    <rPh sb="13" eb="15">
      <t>バアイ</t>
    </rPh>
    <rPh sb="16" eb="17">
      <t>キョウ</t>
    </rPh>
    <rPh sb="19" eb="20">
      <t>ギ</t>
    </rPh>
    <phoneticPr fontId="4"/>
  </si>
  <si>
    <t>(2) 法令上の
 諸条件の調査
 及び関係機関
 との打ち合せ</t>
    <rPh sb="4" eb="7">
      <t>ホウレイジョウ</t>
    </rPh>
    <rPh sb="10" eb="13">
      <t>ショジョウケン</t>
    </rPh>
    <rPh sb="14" eb="16">
      <t>チョウサ</t>
    </rPh>
    <rPh sb="18" eb="19">
      <t>オヨ</t>
    </rPh>
    <rPh sb="20" eb="22">
      <t>カンケイ</t>
    </rPh>
    <rPh sb="22" eb="24">
      <t>キカン</t>
    </rPh>
    <rPh sb="28" eb="29">
      <t>ウ</t>
    </rPh>
    <rPh sb="30" eb="31">
      <t>ア</t>
    </rPh>
    <phoneticPr fontId="4"/>
  </si>
  <si>
    <t>(ⅰ) 法令上の諸条件の調査</t>
    <rPh sb="4" eb="7">
      <t>ホウレイジョウ</t>
    </rPh>
    <rPh sb="8" eb="11">
      <t>ショジョウケン</t>
    </rPh>
    <rPh sb="12" eb="14">
      <t>チョウサ</t>
    </rPh>
    <phoneticPr fontId="4"/>
  </si>
  <si>
    <t>(2) 設計図書の
 内容の把握等</t>
    <rPh sb="4" eb="6">
      <t>セッケイ</t>
    </rPh>
    <rPh sb="6" eb="8">
      <t>トショ</t>
    </rPh>
    <rPh sb="11" eb="13">
      <t>ナイヨウ</t>
    </rPh>
    <rPh sb="14" eb="16">
      <t>ハアク</t>
    </rPh>
    <rPh sb="16" eb="17">
      <t>トウ</t>
    </rPh>
    <phoneticPr fontId="4"/>
  </si>
  <si>
    <t>(ⅰ) 設計図書の内容の把握</t>
    <rPh sb="4" eb="6">
      <t>セッケイ</t>
    </rPh>
    <rPh sb="6" eb="8">
      <t>トショ</t>
    </rPh>
    <rPh sb="9" eb="11">
      <t>ナイヨウ</t>
    </rPh>
    <rPh sb="12" eb="14">
      <t>ハアク</t>
    </rPh>
    <phoneticPr fontId="4"/>
  </si>
  <si>
    <t>(ⅱ) 建築確認申請に係る関係機
 関との打ち合わせ</t>
    <rPh sb="4" eb="6">
      <t>ケンチク</t>
    </rPh>
    <rPh sb="6" eb="8">
      <t>カクニン</t>
    </rPh>
    <rPh sb="8" eb="10">
      <t>シンセイ</t>
    </rPh>
    <rPh sb="11" eb="12">
      <t>カカ</t>
    </rPh>
    <rPh sb="13" eb="15">
      <t>カンケイ</t>
    </rPh>
    <rPh sb="15" eb="16">
      <t>キ</t>
    </rPh>
    <rPh sb="18" eb="19">
      <t>セキ</t>
    </rPh>
    <rPh sb="21" eb="22">
      <t>ウ</t>
    </rPh>
    <rPh sb="23" eb="24">
      <t>ア</t>
    </rPh>
    <phoneticPr fontId="4"/>
  </si>
  <si>
    <t>(3) 上下水道、ｶﾞｽ、電力、通信等の供給状況の
 調査及び関係機関との打ち合わせ</t>
    <rPh sb="4" eb="6">
      <t>ジョウゲ</t>
    </rPh>
    <rPh sb="6" eb="8">
      <t>スイドウ</t>
    </rPh>
    <rPh sb="13" eb="15">
      <t>デンリョク</t>
    </rPh>
    <rPh sb="16" eb="19">
      <t>ツウシントウ</t>
    </rPh>
    <rPh sb="20" eb="22">
      <t>キョウキュウ</t>
    </rPh>
    <rPh sb="22" eb="24">
      <t>ジョウキョウ</t>
    </rPh>
    <rPh sb="27" eb="29">
      <t>チョウサ</t>
    </rPh>
    <rPh sb="29" eb="30">
      <t>オヨ</t>
    </rPh>
    <rPh sb="31" eb="33">
      <t>カンケイ</t>
    </rPh>
    <rPh sb="33" eb="35">
      <t>キカン</t>
    </rPh>
    <rPh sb="37" eb="38">
      <t>ウ</t>
    </rPh>
    <rPh sb="39" eb="40">
      <t>ア</t>
    </rPh>
    <phoneticPr fontId="4"/>
  </si>
  <si>
    <t>(3) 設計図書に
 照らした施工図
 等の検討及び
 報告</t>
    <rPh sb="4" eb="6">
      <t>セッケイ</t>
    </rPh>
    <rPh sb="6" eb="8">
      <t>トショ</t>
    </rPh>
    <rPh sb="11" eb="12">
      <t>テ</t>
    </rPh>
    <rPh sb="15" eb="17">
      <t>セコウ</t>
    </rPh>
    <rPh sb="17" eb="18">
      <t>ズ</t>
    </rPh>
    <rPh sb="20" eb="21">
      <t>トウ</t>
    </rPh>
    <rPh sb="22" eb="24">
      <t>ケントウ</t>
    </rPh>
    <rPh sb="24" eb="25">
      <t>オヨ</t>
    </rPh>
    <rPh sb="28" eb="30">
      <t>ホウコク</t>
    </rPh>
    <phoneticPr fontId="4"/>
  </si>
  <si>
    <t>(ⅰ) 施工図等の検討及び報告</t>
    <rPh sb="4" eb="6">
      <t>セコウ</t>
    </rPh>
    <rPh sb="6" eb="7">
      <t>ズ</t>
    </rPh>
    <rPh sb="7" eb="8">
      <t>トウ</t>
    </rPh>
    <rPh sb="9" eb="11">
      <t>ケントウ</t>
    </rPh>
    <rPh sb="11" eb="12">
      <t>オヨ</t>
    </rPh>
    <rPh sb="13" eb="15">
      <t>ホウコク</t>
    </rPh>
    <phoneticPr fontId="4"/>
  </si>
  <si>
    <t>(4) 基本設計
 方針策定</t>
    <rPh sb="4" eb="6">
      <t>キホン</t>
    </rPh>
    <rPh sb="6" eb="8">
      <t>セッケイ</t>
    </rPh>
    <rPh sb="10" eb="12">
      <t>ホウシン</t>
    </rPh>
    <rPh sb="12" eb="14">
      <t>サクテイ</t>
    </rPh>
    <phoneticPr fontId="4"/>
  </si>
  <si>
    <t>(ⅰ) 総合検討</t>
    <rPh sb="4" eb="6">
      <t>ソウゴウ</t>
    </rPh>
    <rPh sb="6" eb="8">
      <t>ケントウ</t>
    </rPh>
    <phoneticPr fontId="4"/>
  </si>
  <si>
    <t>(ⅱ) 工事材料、設備機器等の検討
 及び報告</t>
    <rPh sb="4" eb="6">
      <t>コウジ</t>
    </rPh>
    <rPh sb="6" eb="8">
      <t>ザイリョウ</t>
    </rPh>
    <rPh sb="9" eb="11">
      <t>セツビ</t>
    </rPh>
    <rPh sb="11" eb="13">
      <t>キキ</t>
    </rPh>
    <rPh sb="13" eb="14">
      <t>トウ</t>
    </rPh>
    <rPh sb="15" eb="17">
      <t>ケントウ</t>
    </rPh>
    <rPh sb="19" eb="20">
      <t>オヨ</t>
    </rPh>
    <rPh sb="21" eb="23">
      <t>ホウコク</t>
    </rPh>
    <phoneticPr fontId="4"/>
  </si>
  <si>
    <t>(ⅱ) 基本設計方針の策定及び建
 築主への説明</t>
    <rPh sb="4" eb="6">
      <t>キホン</t>
    </rPh>
    <rPh sb="6" eb="8">
      <t>セッケイ</t>
    </rPh>
    <rPh sb="8" eb="10">
      <t>ホウシン</t>
    </rPh>
    <rPh sb="11" eb="13">
      <t>サクテイ</t>
    </rPh>
    <rPh sb="13" eb="14">
      <t>オヨ</t>
    </rPh>
    <rPh sb="15" eb="16">
      <t>ケン</t>
    </rPh>
    <rPh sb="18" eb="19">
      <t>チク</t>
    </rPh>
    <rPh sb="19" eb="20">
      <t>ヌシ</t>
    </rPh>
    <rPh sb="22" eb="24">
      <t>セツメイ</t>
    </rPh>
    <phoneticPr fontId="4"/>
  </si>
  <si>
    <t>(4) 工事と設計図書との照合及び確認</t>
    <rPh sb="4" eb="6">
      <t>コウジ</t>
    </rPh>
    <rPh sb="7" eb="9">
      <t>セッケイ</t>
    </rPh>
    <rPh sb="9" eb="11">
      <t>トショ</t>
    </rPh>
    <rPh sb="13" eb="15">
      <t>ショウゴウ</t>
    </rPh>
    <rPh sb="15" eb="16">
      <t>オヨ</t>
    </rPh>
    <rPh sb="17" eb="19">
      <t>カクニン</t>
    </rPh>
    <phoneticPr fontId="4"/>
  </si>
  <si>
    <t>(5) 基本設計図書の作成</t>
    <rPh sb="4" eb="6">
      <t>キホン</t>
    </rPh>
    <rPh sb="6" eb="8">
      <t>セッケイ</t>
    </rPh>
    <rPh sb="8" eb="10">
      <t>トショ</t>
    </rPh>
    <rPh sb="11" eb="13">
      <t>サクセイ</t>
    </rPh>
    <phoneticPr fontId="4"/>
  </si>
  <si>
    <t>(5) 工事と設計図書との照合及び確認の結果報告等</t>
    <rPh sb="4" eb="6">
      <t>コウジ</t>
    </rPh>
    <rPh sb="7" eb="9">
      <t>セッケイ</t>
    </rPh>
    <rPh sb="9" eb="11">
      <t>トショ</t>
    </rPh>
    <rPh sb="13" eb="15">
      <t>ショウゴウ</t>
    </rPh>
    <rPh sb="15" eb="16">
      <t>オヨ</t>
    </rPh>
    <rPh sb="17" eb="19">
      <t>カクニン</t>
    </rPh>
    <rPh sb="20" eb="22">
      <t>ケッカ</t>
    </rPh>
    <rPh sb="22" eb="24">
      <t>ホウコク</t>
    </rPh>
    <rPh sb="24" eb="25">
      <t>トウ</t>
    </rPh>
    <phoneticPr fontId="4"/>
  </si>
  <si>
    <t>(6) 概算工事費の検討</t>
    <rPh sb="4" eb="6">
      <t>ガイサン</t>
    </rPh>
    <rPh sb="6" eb="8">
      <t>コウジ</t>
    </rPh>
    <rPh sb="8" eb="9">
      <t>ヒ</t>
    </rPh>
    <rPh sb="10" eb="12">
      <t>ケントウ</t>
    </rPh>
    <phoneticPr fontId="4"/>
  </si>
  <si>
    <t>(6) 工事監理報告書等の提出</t>
    <rPh sb="4" eb="6">
      <t>コウジ</t>
    </rPh>
    <rPh sb="6" eb="8">
      <t>カンリ</t>
    </rPh>
    <rPh sb="8" eb="11">
      <t>ホウコクショ</t>
    </rPh>
    <rPh sb="11" eb="12">
      <t>トウ</t>
    </rPh>
    <rPh sb="13" eb="15">
      <t>テイシュツ</t>
    </rPh>
    <phoneticPr fontId="4"/>
  </si>
  <si>
    <t>(7) 基本設計内容の建築主への説明</t>
    <rPh sb="4" eb="6">
      <t>キホン</t>
    </rPh>
    <rPh sb="6" eb="8">
      <t>セッケイ</t>
    </rPh>
    <rPh sb="8" eb="10">
      <t>ナイヨウ</t>
    </rPh>
    <rPh sb="11" eb="13">
      <t>ケンチク</t>
    </rPh>
    <rPh sb="13" eb="14">
      <t>ヌシ</t>
    </rPh>
    <rPh sb="16" eb="18">
      <t>セツメイ</t>
    </rPh>
    <phoneticPr fontId="4"/>
  </si>
  <si>
    <t>工事監理に
 関するその
 他の業務に
 係る業務細
 分率</t>
    <rPh sb="0" eb="1">
      <t>コウジ</t>
    </rPh>
    <rPh sb="6" eb="7">
      <t>カン</t>
    </rPh>
    <rPh sb="13" eb="14">
      <t>タ</t>
    </rPh>
    <rPh sb="15" eb="17">
      <t>ギョウム</t>
    </rPh>
    <rPh sb="20" eb="21">
      <t>カカ</t>
    </rPh>
    <rPh sb="22" eb="24">
      <t>ギョウム</t>
    </rPh>
    <rPh sb="24" eb="25">
      <t>ホソ</t>
    </rPh>
    <rPh sb="27" eb="28">
      <t>ブン</t>
    </rPh>
    <rPh sb="28" eb="29">
      <t>リツ</t>
    </rPh>
    <phoneticPr fontId="4"/>
  </si>
  <si>
    <t>(1) 請負代金内訳書の検討及び報告</t>
    <rPh sb="4" eb="6">
      <t>ウケオイ</t>
    </rPh>
    <rPh sb="6" eb="8">
      <t>ダイキン</t>
    </rPh>
    <rPh sb="8" eb="11">
      <t>ウチワケショ</t>
    </rPh>
    <rPh sb="12" eb="14">
      <t>ケントウ</t>
    </rPh>
    <rPh sb="14" eb="15">
      <t>オヨ</t>
    </rPh>
    <rPh sb="16" eb="18">
      <t>ホウコク</t>
    </rPh>
    <phoneticPr fontId="4"/>
  </si>
  <si>
    <t>実施設計に
 関する業務
 細分率</t>
    <rPh sb="0" eb="2">
      <t>ジッシ</t>
    </rPh>
    <rPh sb="2" eb="4">
      <t>セッケイ</t>
    </rPh>
    <rPh sb="7" eb="8">
      <t>カン</t>
    </rPh>
    <rPh sb="10" eb="12">
      <t>ギョウム</t>
    </rPh>
    <rPh sb="14" eb="16">
      <t>サイブン</t>
    </rPh>
    <rPh sb="16" eb="17">
      <t>リツ</t>
    </rPh>
    <phoneticPr fontId="4"/>
  </si>
  <si>
    <t>(1) 要求の確
 認</t>
    <rPh sb="4" eb="6">
      <t>ヨウキュウ</t>
    </rPh>
    <rPh sb="7" eb="8">
      <t>アキラ</t>
    </rPh>
    <rPh sb="10" eb="11">
      <t>ニン</t>
    </rPh>
    <phoneticPr fontId="4"/>
  </si>
  <si>
    <t>(ⅰ) 建築主の要求等の確認</t>
    <rPh sb="4" eb="6">
      <t>ケンチク</t>
    </rPh>
    <rPh sb="6" eb="7">
      <t>ヌシ</t>
    </rPh>
    <rPh sb="8" eb="10">
      <t>ヨウキュウ</t>
    </rPh>
    <rPh sb="10" eb="11">
      <t>トウ</t>
    </rPh>
    <rPh sb="12" eb="14">
      <t>カクニン</t>
    </rPh>
    <phoneticPr fontId="4"/>
  </si>
  <si>
    <t>(2) 工程表の検討及び報告</t>
    <rPh sb="4" eb="6">
      <t>コウテイ</t>
    </rPh>
    <rPh sb="6" eb="7">
      <t>ヒョウ</t>
    </rPh>
    <rPh sb="8" eb="10">
      <t>ケントウ</t>
    </rPh>
    <rPh sb="10" eb="11">
      <t>オヨ</t>
    </rPh>
    <rPh sb="12" eb="14">
      <t>ホウコク</t>
    </rPh>
    <phoneticPr fontId="4"/>
  </si>
  <si>
    <t>(ⅱ) 建築条件の変更等の場合の
 協議</t>
    <rPh sb="4" eb="6">
      <t>ケンチク</t>
    </rPh>
    <rPh sb="6" eb="8">
      <t>ジョウケン</t>
    </rPh>
    <rPh sb="9" eb="12">
      <t>ヘンコウトウ</t>
    </rPh>
    <rPh sb="13" eb="15">
      <t>バアイ</t>
    </rPh>
    <rPh sb="18" eb="20">
      <t>キョウギ</t>
    </rPh>
    <phoneticPr fontId="4"/>
  </si>
  <si>
    <t>(3) 設計図書に定めのある施工計画の検討及び報告</t>
    <rPh sb="4" eb="6">
      <t>セッケイ</t>
    </rPh>
    <rPh sb="6" eb="8">
      <t>トショ</t>
    </rPh>
    <rPh sb="9" eb="10">
      <t>サダ</t>
    </rPh>
    <rPh sb="14" eb="16">
      <t>セコウ</t>
    </rPh>
    <rPh sb="16" eb="18">
      <t>ケイカク</t>
    </rPh>
    <rPh sb="19" eb="21">
      <t>ケントウ</t>
    </rPh>
    <rPh sb="21" eb="22">
      <t>オヨ</t>
    </rPh>
    <rPh sb="23" eb="24">
      <t>ホウ</t>
    </rPh>
    <rPh sb="24" eb="25">
      <t>コク</t>
    </rPh>
    <phoneticPr fontId="4"/>
  </si>
  <si>
    <t>(ⅰ)法令上の諸条件の調査</t>
    <rPh sb="3" eb="6">
      <t>ホウレイジョウ</t>
    </rPh>
    <rPh sb="7" eb="10">
      <t>ショジョウケン</t>
    </rPh>
    <rPh sb="11" eb="13">
      <t>チョウサ</t>
    </rPh>
    <phoneticPr fontId="4"/>
  </si>
  <si>
    <t>(4) 工事と工事
 請負契約との
 照合、確認、報
 告等</t>
    <rPh sb="4" eb="6">
      <t>コウジ</t>
    </rPh>
    <rPh sb="7" eb="9">
      <t>コウジ</t>
    </rPh>
    <rPh sb="11" eb="13">
      <t>ウケオイ</t>
    </rPh>
    <rPh sb="13" eb="15">
      <t>ケイヤク</t>
    </rPh>
    <rPh sb="19" eb="20">
      <t>アキラ</t>
    </rPh>
    <rPh sb="20" eb="21">
      <t>ゴウ</t>
    </rPh>
    <rPh sb="22" eb="24">
      <t>カクニン</t>
    </rPh>
    <rPh sb="25" eb="26">
      <t>ホウ</t>
    </rPh>
    <rPh sb="28" eb="29">
      <t>コク</t>
    </rPh>
    <rPh sb="29" eb="30">
      <t>トウ</t>
    </rPh>
    <phoneticPr fontId="4"/>
  </si>
  <si>
    <t>(ⅰ) 工事と工事請負契約との照合、
 確認、報告</t>
    <phoneticPr fontId="4"/>
  </si>
  <si>
    <t>(ⅱ)建築確認申請に係る関係機
 関との打ち合わせ</t>
    <rPh sb="3" eb="5">
      <t>ケンチク</t>
    </rPh>
    <rPh sb="5" eb="7">
      <t>カクニン</t>
    </rPh>
    <rPh sb="7" eb="9">
      <t>シンセイ</t>
    </rPh>
    <rPh sb="10" eb="11">
      <t>カカ</t>
    </rPh>
    <rPh sb="12" eb="14">
      <t>カンケイ</t>
    </rPh>
    <rPh sb="14" eb="15">
      <t>キ</t>
    </rPh>
    <rPh sb="17" eb="18">
      <t>セキ</t>
    </rPh>
    <rPh sb="20" eb="21">
      <t>ウ</t>
    </rPh>
    <rPh sb="22" eb="23">
      <t>ア</t>
    </rPh>
    <phoneticPr fontId="4"/>
  </si>
  <si>
    <t>(ⅱ) 工事請負契約に定められた指
 示、検討等</t>
    <rPh sb="4" eb="6">
      <t>コウジ</t>
    </rPh>
    <rPh sb="6" eb="8">
      <t>ウケオイ</t>
    </rPh>
    <rPh sb="8" eb="10">
      <t>ケイヤク</t>
    </rPh>
    <rPh sb="11" eb="12">
      <t>サダ</t>
    </rPh>
    <rPh sb="16" eb="17">
      <t>ユビ</t>
    </rPh>
    <rPh sb="19" eb="20">
      <t>シメス</t>
    </rPh>
    <rPh sb="21" eb="23">
      <t>ケントウ</t>
    </rPh>
    <rPh sb="23" eb="24">
      <t>トウ</t>
    </rPh>
    <phoneticPr fontId="4"/>
  </si>
  <si>
    <t>(3) 実施設計
 方針の策定</t>
    <rPh sb="4" eb="6">
      <t>ジッシ</t>
    </rPh>
    <rPh sb="6" eb="8">
      <t>セッケイ</t>
    </rPh>
    <rPh sb="10" eb="12">
      <t>ホウシン</t>
    </rPh>
    <rPh sb="13" eb="15">
      <t>サクテイ</t>
    </rPh>
    <phoneticPr fontId="4"/>
  </si>
  <si>
    <t>(ⅲ) 工事が設計図書の内容に適合
　しない疑いがある場合の破壊検査</t>
    <rPh sb="4" eb="6">
      <t>コウジ</t>
    </rPh>
    <rPh sb="7" eb="9">
      <t>セッケイ</t>
    </rPh>
    <rPh sb="9" eb="11">
      <t>トショ</t>
    </rPh>
    <rPh sb="12" eb="14">
      <t>ナイヨウ</t>
    </rPh>
    <rPh sb="15" eb="16">
      <t>テキ</t>
    </rPh>
    <rPh sb="16" eb="17">
      <t>ゴウ</t>
    </rPh>
    <rPh sb="22" eb="23">
      <t>ウタガ</t>
    </rPh>
    <rPh sb="27" eb="29">
      <t>バアイ</t>
    </rPh>
    <rPh sb="30" eb="32">
      <t>ハカイ</t>
    </rPh>
    <rPh sb="32" eb="34">
      <t>ケンサ</t>
    </rPh>
    <phoneticPr fontId="4"/>
  </si>
  <si>
    <t>(ⅱ) 実施設計のための基本事項
 の確定</t>
    <rPh sb="4" eb="6">
      <t>ジッシ</t>
    </rPh>
    <rPh sb="6" eb="8">
      <t>セッケイ</t>
    </rPh>
    <rPh sb="12" eb="14">
      <t>キホン</t>
    </rPh>
    <rPh sb="14" eb="15">
      <t>コト</t>
    </rPh>
    <rPh sb="15" eb="16">
      <t>コウ</t>
    </rPh>
    <rPh sb="19" eb="21">
      <t>カクテイ</t>
    </rPh>
    <phoneticPr fontId="4"/>
  </si>
  <si>
    <t>(5) 工事請負契約の目的物の引渡しの立会い</t>
    <rPh sb="4" eb="6">
      <t>コウジ</t>
    </rPh>
    <rPh sb="6" eb="8">
      <t>ウケオイ</t>
    </rPh>
    <rPh sb="8" eb="10">
      <t>ケイヤク</t>
    </rPh>
    <rPh sb="11" eb="14">
      <t>モクテキブツ</t>
    </rPh>
    <rPh sb="15" eb="17">
      <t>ヒキワタ</t>
    </rPh>
    <rPh sb="19" eb="21">
      <t>タチアイ</t>
    </rPh>
    <phoneticPr fontId="4"/>
  </si>
  <si>
    <t>(ⅲ) 実施設計方針の策定及び建
 築主への説明</t>
    <rPh sb="4" eb="6">
      <t>ジッシ</t>
    </rPh>
    <rPh sb="6" eb="8">
      <t>セッケイ</t>
    </rPh>
    <rPh sb="8" eb="10">
      <t>ホウシン</t>
    </rPh>
    <rPh sb="11" eb="13">
      <t>サクテイ</t>
    </rPh>
    <rPh sb="13" eb="14">
      <t>オヨ</t>
    </rPh>
    <rPh sb="15" eb="16">
      <t>ケン</t>
    </rPh>
    <rPh sb="18" eb="19">
      <t>チク</t>
    </rPh>
    <rPh sb="19" eb="20">
      <t>ヌシ</t>
    </rPh>
    <rPh sb="22" eb="24">
      <t>セツメイ</t>
    </rPh>
    <phoneticPr fontId="4"/>
  </si>
  <si>
    <t>(6) 関係機関の検査の立会等</t>
    <rPh sb="4" eb="6">
      <t>カンケイ</t>
    </rPh>
    <rPh sb="6" eb="8">
      <t>キカン</t>
    </rPh>
    <rPh sb="9" eb="11">
      <t>ケンサ</t>
    </rPh>
    <rPh sb="12" eb="15">
      <t>タチアイトウ</t>
    </rPh>
    <phoneticPr fontId="4"/>
  </si>
  <si>
    <t>(4) 実施設計
 図書の作成</t>
    <rPh sb="4" eb="6">
      <t>ジッシ</t>
    </rPh>
    <rPh sb="6" eb="8">
      <t>セッケイ</t>
    </rPh>
    <rPh sb="10" eb="12">
      <t>トショ</t>
    </rPh>
    <rPh sb="13" eb="15">
      <t>サクセイ</t>
    </rPh>
    <phoneticPr fontId="4"/>
  </si>
  <si>
    <t>(ⅰ) 実施設計図書の作成</t>
    <rPh sb="4" eb="6">
      <t>ジッシ</t>
    </rPh>
    <rPh sb="6" eb="8">
      <t>セッケイ</t>
    </rPh>
    <rPh sb="8" eb="10">
      <t>トショ</t>
    </rPh>
    <rPh sb="11" eb="13">
      <t>サクセイ</t>
    </rPh>
    <phoneticPr fontId="4"/>
  </si>
  <si>
    <t>(7) 工事費支払
 いの審査</t>
    <rPh sb="4" eb="6">
      <t>コウジ</t>
    </rPh>
    <rPh sb="6" eb="7">
      <t>ヒ</t>
    </rPh>
    <rPh sb="7" eb="9">
      <t>シハライ</t>
    </rPh>
    <rPh sb="13" eb="15">
      <t>シンサ</t>
    </rPh>
    <phoneticPr fontId="4"/>
  </si>
  <si>
    <t>(ⅰ) 工事期間中の工事費支払い請
　求の審査</t>
    <rPh sb="4" eb="6">
      <t>コウジ</t>
    </rPh>
    <rPh sb="6" eb="9">
      <t>キカンチュウ</t>
    </rPh>
    <rPh sb="10" eb="13">
      <t>コウジヒ</t>
    </rPh>
    <rPh sb="13" eb="15">
      <t>シハライ</t>
    </rPh>
    <rPh sb="16" eb="17">
      <t>ショウ</t>
    </rPh>
    <rPh sb="19" eb="20">
      <t>モトム</t>
    </rPh>
    <rPh sb="21" eb="23">
      <t>シンサ</t>
    </rPh>
    <phoneticPr fontId="4"/>
  </si>
  <si>
    <t>(ⅱ) 建築確認申請図書の作成</t>
    <rPh sb="4" eb="6">
      <t>ケンチク</t>
    </rPh>
    <rPh sb="6" eb="8">
      <t>カクニン</t>
    </rPh>
    <rPh sb="8" eb="10">
      <t>シンセイ</t>
    </rPh>
    <rPh sb="10" eb="12">
      <t>トショ</t>
    </rPh>
    <rPh sb="13" eb="15">
      <t>サクセイ</t>
    </rPh>
    <phoneticPr fontId="4"/>
  </si>
  <si>
    <t>(ⅱ) 最終支払い請求の審査</t>
    <rPh sb="4" eb="6">
      <t>サイシュウ</t>
    </rPh>
    <rPh sb="6" eb="8">
      <t>シハライ</t>
    </rPh>
    <rPh sb="9" eb="11">
      <t>セイキュウ</t>
    </rPh>
    <rPh sb="12" eb="14">
      <t>シンサ</t>
    </rPh>
    <phoneticPr fontId="4"/>
  </si>
  <si>
    <t>(5) 概算工事費の検討</t>
    <rPh sb="4" eb="6">
      <t>ガイサン</t>
    </rPh>
    <rPh sb="6" eb="8">
      <t>コウジ</t>
    </rPh>
    <rPh sb="8" eb="9">
      <t>ヒ</t>
    </rPh>
    <rPh sb="10" eb="12">
      <t>ケントウ</t>
    </rPh>
    <phoneticPr fontId="4"/>
  </si>
  <si>
    <t>計　</t>
    <rPh sb="0" eb="1">
      <t>ケイ</t>
    </rPh>
    <phoneticPr fontId="4"/>
  </si>
  <si>
    <t>(6) 実施設計内容の建築主への説明</t>
    <rPh sb="4" eb="6">
      <t>ジッシ</t>
    </rPh>
    <rPh sb="6" eb="8">
      <t>セッケイ</t>
    </rPh>
    <rPh sb="8" eb="10">
      <t>ナイヨウ</t>
    </rPh>
    <rPh sb="11" eb="13">
      <t>ケンチク</t>
    </rPh>
    <rPh sb="13" eb="14">
      <t>ヌシ</t>
    </rPh>
    <rPh sb="16" eb="18">
      <t>セツメイ</t>
    </rPh>
    <phoneticPr fontId="4"/>
  </si>
  <si>
    <t>工事監理業務の追加業務
　　　(完成図の確認)</t>
    <rPh sb="1" eb="3">
      <t>コウジ</t>
    </rPh>
    <rPh sb="3" eb="5">
      <t>カンリ</t>
    </rPh>
    <rPh sb="5" eb="7">
      <t>ギョウム</t>
    </rPh>
    <rPh sb="9" eb="11">
      <t>ツイカ</t>
    </rPh>
    <phoneticPr fontId="4"/>
  </si>
  <si>
    <t>設計意図の
 伝達に関す
 る業務の細
 分率</t>
    <rPh sb="0" eb="2">
      <t>セッケイ</t>
    </rPh>
    <rPh sb="2" eb="4">
      <t>イト</t>
    </rPh>
    <rPh sb="7" eb="9">
      <t>デンタツ</t>
    </rPh>
    <rPh sb="10" eb="11">
      <t>カン</t>
    </rPh>
    <rPh sb="15" eb="17">
      <t>ギョウム</t>
    </rPh>
    <rPh sb="18" eb="19">
      <t>ホソ</t>
    </rPh>
    <rPh sb="21" eb="22">
      <t>ブン</t>
    </rPh>
    <rPh sb="22" eb="23">
      <t>リツ</t>
    </rPh>
    <phoneticPr fontId="4"/>
  </si>
  <si>
    <t>(1) 設計意図を正確に伝えるための質疑応答、説
 明</t>
    <rPh sb="4" eb="6">
      <t>セッケイ</t>
    </rPh>
    <rPh sb="6" eb="8">
      <t>イト</t>
    </rPh>
    <rPh sb="9" eb="11">
      <t>セイカク</t>
    </rPh>
    <rPh sb="12" eb="13">
      <t>ツタ</t>
    </rPh>
    <rPh sb="18" eb="20">
      <t>シツギ</t>
    </rPh>
    <rPh sb="20" eb="22">
      <t>オウトウ</t>
    </rPh>
    <rPh sb="23" eb="24">
      <t>セツ</t>
    </rPh>
    <rPh sb="26" eb="27">
      <t>メイ</t>
    </rPh>
    <phoneticPr fontId="4"/>
  </si>
  <si>
    <t>(2) 工事材料、設備機器等の選定に関する設計意
 図の観点からの検討、助言等</t>
    <rPh sb="4" eb="6">
      <t>コウジ</t>
    </rPh>
    <rPh sb="6" eb="8">
      <t>ザイリョウ</t>
    </rPh>
    <rPh sb="9" eb="11">
      <t>セツビ</t>
    </rPh>
    <rPh sb="11" eb="13">
      <t>キキ</t>
    </rPh>
    <rPh sb="13" eb="14">
      <t>トウ</t>
    </rPh>
    <rPh sb="15" eb="17">
      <t>センテイ</t>
    </rPh>
    <rPh sb="18" eb="19">
      <t>カン</t>
    </rPh>
    <rPh sb="21" eb="23">
      <t>セッケイ</t>
    </rPh>
    <rPh sb="23" eb="24">
      <t>イ</t>
    </rPh>
    <rPh sb="26" eb="27">
      <t>ズ</t>
    </rPh>
    <rPh sb="28" eb="30">
      <t>カンテン</t>
    </rPh>
    <rPh sb="33" eb="35">
      <t>ケントウ</t>
    </rPh>
    <rPh sb="36" eb="39">
      <t>ジョゲントウ</t>
    </rPh>
    <phoneticPr fontId="4"/>
  </si>
  <si>
    <t>積算業務の
 業務内容</t>
    <rPh sb="0" eb="2">
      <t>セキサン</t>
    </rPh>
    <rPh sb="2" eb="4">
      <t>ギョウム</t>
    </rPh>
    <rPh sb="7" eb="9">
      <t>ギョウム</t>
    </rPh>
    <rPh sb="9" eb="11">
      <t>ナイヨウ</t>
    </rPh>
    <phoneticPr fontId="4"/>
  </si>
  <si>
    <t>積算数量算出書の作成</t>
    <rPh sb="0" eb="2">
      <t>セキサン</t>
    </rPh>
    <rPh sb="2" eb="4">
      <t>スウリョウ</t>
    </rPh>
    <rPh sb="4" eb="6">
      <t>サンシュツ</t>
    </rPh>
    <rPh sb="6" eb="7">
      <t>ショ</t>
    </rPh>
    <rPh sb="8" eb="10">
      <t>サクセイ</t>
    </rPh>
    <phoneticPr fontId="4"/>
  </si>
  <si>
    <t>単価作成資料の作成</t>
    <rPh sb="0" eb="2">
      <t>タンカ</t>
    </rPh>
    <rPh sb="2" eb="4">
      <t>サクセイ</t>
    </rPh>
    <rPh sb="4" eb="6">
      <t>シリョウ</t>
    </rPh>
    <rPh sb="7" eb="9">
      <t>サクセイ</t>
    </rPh>
    <phoneticPr fontId="4"/>
  </si>
  <si>
    <t>基本計　</t>
    <rPh sb="0" eb="2">
      <t>キホン</t>
    </rPh>
    <rPh sb="2" eb="3">
      <t>ケイ</t>
    </rPh>
    <phoneticPr fontId="4"/>
  </si>
  <si>
    <t>見積徴収</t>
    <rPh sb="0" eb="2">
      <t>ミツモリ</t>
    </rPh>
    <rPh sb="2" eb="4">
      <t>チョウシュウ</t>
    </rPh>
    <phoneticPr fontId="4"/>
  </si>
  <si>
    <t>実施計　</t>
    <rPh sb="0" eb="2">
      <t>ジッシ</t>
    </rPh>
    <rPh sb="2" eb="3">
      <t>ケイ</t>
    </rPh>
    <phoneticPr fontId="4"/>
  </si>
  <si>
    <t>見積検討資料の作成</t>
    <rPh sb="0" eb="2">
      <t>ミツモリ</t>
    </rPh>
    <rPh sb="2" eb="4">
      <t>ケントウ</t>
    </rPh>
    <rPh sb="4" eb="6">
      <t>シリョウ</t>
    </rPh>
    <rPh sb="7" eb="9">
      <t>サクセイ</t>
    </rPh>
    <phoneticPr fontId="4"/>
  </si>
  <si>
    <t>第1種</t>
    <rPh sb="0" eb="1">
      <t>ダイ</t>
    </rPh>
    <rPh sb="2" eb="3">
      <t>シュ</t>
    </rPh>
    <phoneticPr fontId="4"/>
  </si>
  <si>
    <t>第2種</t>
    <rPh sb="0" eb="1">
      <t>ダイ</t>
    </rPh>
    <rPh sb="2" eb="3">
      <t>シュ</t>
    </rPh>
    <phoneticPr fontId="4"/>
  </si>
  <si>
    <t>基本設計</t>
    <rPh sb="0" eb="2">
      <t>キホン</t>
    </rPh>
    <rPh sb="2" eb="4">
      <t>セッケイ</t>
    </rPh>
    <phoneticPr fontId="4"/>
  </si>
  <si>
    <t>総合、構造、設備</t>
    <rPh sb="0" eb="2">
      <t>ソウゴウ</t>
    </rPh>
    <rPh sb="3" eb="5">
      <t>コウゾウ</t>
    </rPh>
    <rPh sb="6" eb="8">
      <t>セツビ</t>
    </rPh>
    <phoneticPr fontId="4"/>
  </si>
  <si>
    <t>構造計算適合判定、ｴﾈﾙｷﾞｰ消費性能適合判定のいずれも必要</t>
  </si>
  <si>
    <t>実施設計</t>
    <rPh sb="0" eb="2">
      <t>ジッシ</t>
    </rPh>
    <rPh sb="2" eb="4">
      <t>セッケイ</t>
    </rPh>
    <phoneticPr fontId="4"/>
  </si>
  <si>
    <t>総合、構造</t>
    <rPh sb="0" eb="2">
      <t>ソウゴウ</t>
    </rPh>
    <rPh sb="3" eb="5">
      <t>コウゾウ</t>
    </rPh>
    <phoneticPr fontId="4"/>
  </si>
  <si>
    <t>構造計算適合判定、ｴﾈﾙｷﾞｰ消費性能適合判定のいずれかが必要</t>
  </si>
  <si>
    <t>総合、設備</t>
    <rPh sb="0" eb="2">
      <t>ソウゴウ</t>
    </rPh>
    <rPh sb="3" eb="5">
      <t>セツビ</t>
    </rPh>
    <phoneticPr fontId="4"/>
  </si>
  <si>
    <t>基本設計、実施設計</t>
    <rPh sb="0" eb="2">
      <t>キホン</t>
    </rPh>
    <rPh sb="2" eb="4">
      <t>セッケイ</t>
    </rPh>
    <rPh sb="5" eb="7">
      <t>ジッシ</t>
    </rPh>
    <rPh sb="7" eb="9">
      <t>セッケイ</t>
    </rPh>
    <phoneticPr fontId="4"/>
  </si>
  <si>
    <t>必要なし</t>
    <rPh sb="0" eb="2">
      <t>ヒツヨウ</t>
    </rPh>
    <phoneticPr fontId="4"/>
  </si>
  <si>
    <t>実施設計、監理</t>
    <rPh sb="0" eb="2">
      <t>ジッシ</t>
    </rPh>
    <rPh sb="2" eb="4">
      <t>セッケイ</t>
    </rPh>
    <rPh sb="5" eb="7">
      <t>カンリ</t>
    </rPh>
    <phoneticPr fontId="4"/>
  </si>
  <si>
    <t>基本設計、実施設計、監理</t>
    <rPh sb="0" eb="2">
      <t>キホン</t>
    </rPh>
    <rPh sb="2" eb="4">
      <t>セッケイ</t>
    </rPh>
    <rPh sb="5" eb="7">
      <t>ジッシ</t>
    </rPh>
    <rPh sb="7" eb="9">
      <t>セッケイ</t>
    </rPh>
    <rPh sb="10" eb="12">
      <t>カンリ</t>
    </rPh>
    <phoneticPr fontId="4"/>
  </si>
  <si>
    <t>構造、設備</t>
    <rPh sb="0" eb="2">
      <t>コウゾウ</t>
    </rPh>
    <rPh sb="3" eb="5">
      <t>セツビ</t>
    </rPh>
    <phoneticPr fontId="4"/>
  </si>
  <si>
    <t>建築物の</t>
    <rPh sb="0" eb="3">
      <t>ケンチクブツ</t>
    </rPh>
    <phoneticPr fontId="3"/>
  </si>
  <si>
    <t>類型</t>
    <rPh sb="0" eb="2">
      <t>ルイケイ</t>
    </rPh>
    <phoneticPr fontId="3"/>
  </si>
  <si>
    <t>用途等</t>
    <rPh sb="0" eb="2">
      <t>ヨウト</t>
    </rPh>
    <rPh sb="2" eb="3">
      <t>ナド</t>
    </rPh>
    <phoneticPr fontId="3"/>
  </si>
  <si>
    <t>適用規模</t>
    <rPh sb="0" eb="2">
      <t>テキヨウ</t>
    </rPh>
    <rPh sb="2" eb="4">
      <t>キボ</t>
    </rPh>
    <phoneticPr fontId="3"/>
  </si>
  <si>
    <t>一般業務に係る業務人・時間数の算出に係る係数</t>
    <rPh sb="0" eb="2">
      <t>イッパン</t>
    </rPh>
    <rPh sb="2" eb="4">
      <t>ギョウム</t>
    </rPh>
    <rPh sb="5" eb="6">
      <t>カカ</t>
    </rPh>
    <rPh sb="7" eb="9">
      <t>ギョウム</t>
    </rPh>
    <rPh sb="9" eb="10">
      <t>ニン</t>
    </rPh>
    <rPh sb="11" eb="14">
      <t>ジカンスウ</t>
    </rPh>
    <rPh sb="15" eb="17">
      <t>サンシュツ</t>
    </rPh>
    <rPh sb="18" eb="19">
      <t>カカ</t>
    </rPh>
    <rPh sb="20" eb="22">
      <t>ケイスウ</t>
    </rPh>
    <phoneticPr fontId="3"/>
  </si>
  <si>
    <t>設計</t>
    <rPh sb="0" eb="2">
      <t>セッケイ</t>
    </rPh>
    <phoneticPr fontId="3"/>
  </si>
  <si>
    <t>工事監理</t>
    <rPh sb="0" eb="2">
      <t>コウジ</t>
    </rPh>
    <rPh sb="2" eb="4">
      <t>カンリ</t>
    </rPh>
    <phoneticPr fontId="3"/>
  </si>
  <si>
    <t>総合</t>
    <rPh sb="0" eb="2">
      <t>ソウゴウ</t>
    </rPh>
    <phoneticPr fontId="3"/>
  </si>
  <si>
    <t>構造</t>
    <rPh sb="0" eb="2">
      <t>コウゾウ</t>
    </rPh>
    <phoneticPr fontId="3"/>
  </si>
  <si>
    <t>設備</t>
    <rPh sb="0" eb="2">
      <t>セツビ</t>
    </rPh>
    <phoneticPr fontId="3"/>
  </si>
  <si>
    <t>第一号</t>
    <rPh sb="0" eb="2">
      <t>ダイイチ</t>
    </rPh>
    <rPh sb="2" eb="3">
      <t>ゴウ</t>
    </rPh>
    <phoneticPr fontId="3"/>
  </si>
  <si>
    <t>第二号</t>
    <rPh sb="0" eb="1">
      <t>ダイ</t>
    </rPh>
    <rPh sb="1" eb="3">
      <t>ニゴウ</t>
    </rPh>
    <phoneticPr fontId="3"/>
  </si>
  <si>
    <t>係数a</t>
    <rPh sb="0" eb="2">
      <t>ケイスウ</t>
    </rPh>
    <phoneticPr fontId="3"/>
  </si>
  <si>
    <t>係数b</t>
    <rPh sb="0" eb="2">
      <t>ケイスウ</t>
    </rPh>
    <phoneticPr fontId="3"/>
  </si>
  <si>
    <t>第１類</t>
    <rPh sb="0" eb="1">
      <t>ダイ</t>
    </rPh>
    <rPh sb="2" eb="3">
      <t>ルイ</t>
    </rPh>
    <phoneticPr fontId="3"/>
  </si>
  <si>
    <t>第２類</t>
    <rPh sb="0" eb="1">
      <t>ダイ</t>
    </rPh>
    <rPh sb="2" eb="3">
      <t>ルイ</t>
    </rPh>
    <phoneticPr fontId="3"/>
  </si>
  <si>
    <t>第三号</t>
    <rPh sb="0" eb="1">
      <t>ダイ</t>
    </rPh>
    <rPh sb="1" eb="3">
      <t>サンゴウ</t>
    </rPh>
    <phoneticPr fontId="3"/>
  </si>
  <si>
    <t>第四号</t>
    <rPh sb="0" eb="1">
      <t>ダイ</t>
    </rPh>
    <rPh sb="1" eb="3">
      <t>ヨンゴウ</t>
    </rPh>
    <phoneticPr fontId="3"/>
  </si>
  <si>
    <t>第五号</t>
    <rPh sb="0" eb="1">
      <t>ダイ</t>
    </rPh>
    <rPh sb="1" eb="3">
      <t>ゴゴウ</t>
    </rPh>
    <phoneticPr fontId="3"/>
  </si>
  <si>
    <t>第六号</t>
    <rPh sb="0" eb="1">
      <t>ダイ</t>
    </rPh>
    <rPh sb="1" eb="3">
      <t>ロクゴウ</t>
    </rPh>
    <phoneticPr fontId="3"/>
  </si>
  <si>
    <t>第七号</t>
    <rPh sb="0" eb="1">
      <t>ダイ</t>
    </rPh>
    <rPh sb="1" eb="2">
      <t>ナナ</t>
    </rPh>
    <rPh sb="2" eb="3">
      <t>ゴウ</t>
    </rPh>
    <phoneticPr fontId="3"/>
  </si>
  <si>
    <t>第八号</t>
    <rPh sb="0" eb="1">
      <t>ダイ</t>
    </rPh>
    <rPh sb="1" eb="2">
      <t>ハチ</t>
    </rPh>
    <rPh sb="2" eb="3">
      <t>ゴウ</t>
    </rPh>
    <phoneticPr fontId="3"/>
  </si>
  <si>
    <t>第九号</t>
    <rPh sb="0" eb="1">
      <t>ダイ</t>
    </rPh>
    <rPh sb="1" eb="2">
      <t>キュウ</t>
    </rPh>
    <rPh sb="2" eb="3">
      <t>ゴウ</t>
    </rPh>
    <phoneticPr fontId="3"/>
  </si>
  <si>
    <t>第十号</t>
    <rPh sb="0" eb="1">
      <t>ダイ</t>
    </rPh>
    <rPh sb="1" eb="3">
      <t>ジュウゴウ</t>
    </rPh>
    <phoneticPr fontId="3"/>
  </si>
  <si>
    <t>第十一号</t>
    <rPh sb="0" eb="1">
      <t>ダイ</t>
    </rPh>
    <rPh sb="1" eb="3">
      <t>ジュウイチ</t>
    </rPh>
    <rPh sb="3" eb="4">
      <t>ゴウ</t>
    </rPh>
    <phoneticPr fontId="3"/>
  </si>
  <si>
    <t>第十二号</t>
    <rPh sb="0" eb="1">
      <t>ダイ</t>
    </rPh>
    <rPh sb="1" eb="2">
      <t>ジュウ</t>
    </rPh>
    <rPh sb="2" eb="4">
      <t>ニゴウ</t>
    </rPh>
    <phoneticPr fontId="3"/>
  </si>
  <si>
    <t>建築</t>
    <rPh sb="0" eb="2">
      <t>ケンチク</t>
    </rPh>
    <phoneticPr fontId="3"/>
  </si>
  <si>
    <t>図面の複雑度</t>
    <rPh sb="0" eb="2">
      <t>ズメン</t>
    </rPh>
    <rPh sb="3" eb="5">
      <t>フクザツ</t>
    </rPh>
    <rPh sb="5" eb="6">
      <t>ド</t>
    </rPh>
    <phoneticPr fontId="3"/>
  </si>
  <si>
    <t>複雑度に係る係数</t>
    <rPh sb="0" eb="3">
      <t>フクザツド</t>
    </rPh>
    <rPh sb="4" eb="5">
      <t>カカ</t>
    </rPh>
    <rPh sb="6" eb="8">
      <t>ケイスウ</t>
    </rPh>
    <phoneticPr fontId="3"/>
  </si>
  <si>
    <t>（注）図面の複雑度の「標準」とは、改修工事の設計に係る平均的な図面に係るものをいう。</t>
    <rPh sb="1" eb="2">
      <t>チュウ</t>
    </rPh>
    <rPh sb="3" eb="5">
      <t>ズメン</t>
    </rPh>
    <rPh sb="6" eb="8">
      <t>フクザツ</t>
    </rPh>
    <rPh sb="8" eb="9">
      <t>ド</t>
    </rPh>
    <rPh sb="11" eb="13">
      <t>ヒョウジュン</t>
    </rPh>
    <rPh sb="17" eb="19">
      <t>カイシュウ</t>
    </rPh>
    <rPh sb="19" eb="21">
      <t>コウジ</t>
    </rPh>
    <rPh sb="22" eb="24">
      <t>セッケイ</t>
    </rPh>
    <rPh sb="25" eb="26">
      <t>カカ</t>
    </rPh>
    <rPh sb="27" eb="30">
      <t>ヘイキンテキ</t>
    </rPh>
    <rPh sb="31" eb="33">
      <t>ズメン</t>
    </rPh>
    <rPh sb="34" eb="35">
      <t>カカ</t>
    </rPh>
    <phoneticPr fontId="3"/>
  </si>
  <si>
    <t>基本設計
に関する
業務細分率</t>
    <rPh sb="0" eb="2">
      <t>キホン</t>
    </rPh>
    <rPh sb="2" eb="4">
      <t>セッケイ</t>
    </rPh>
    <rPh sb="6" eb="7">
      <t>カン</t>
    </rPh>
    <rPh sb="10" eb="12">
      <t>ギョウム</t>
    </rPh>
    <rPh sb="12" eb="14">
      <t>サイブン</t>
    </rPh>
    <rPh sb="14" eb="15">
      <t>リツ</t>
    </rPh>
    <phoneticPr fontId="3"/>
  </si>
  <si>
    <t>実施設計
に関する
業務細分率</t>
    <rPh sb="0" eb="2">
      <t>ジッシ</t>
    </rPh>
    <rPh sb="2" eb="4">
      <t>セッケイ</t>
    </rPh>
    <rPh sb="6" eb="7">
      <t>カン</t>
    </rPh>
    <rPh sb="10" eb="15">
      <t>ギョウムサイブンリツ</t>
    </rPh>
    <phoneticPr fontId="3"/>
  </si>
  <si>
    <t>設計意図の
伝達に関する
業務細分率</t>
    <rPh sb="0" eb="2">
      <t>セッケイ</t>
    </rPh>
    <rPh sb="2" eb="4">
      <t>イト</t>
    </rPh>
    <rPh sb="6" eb="8">
      <t>デンタツ</t>
    </rPh>
    <rPh sb="9" eb="10">
      <t>カン</t>
    </rPh>
    <rPh sb="13" eb="18">
      <t>ギョウムサイブンリツ</t>
    </rPh>
    <phoneticPr fontId="3"/>
  </si>
  <si>
    <t>業務分野　</t>
    <rPh sb="0" eb="2">
      <t>ギョウム</t>
    </rPh>
    <rPh sb="2" eb="4">
      <t>ブンヤ</t>
    </rPh>
    <phoneticPr fontId="3"/>
  </si>
  <si>
    <t>　業務内容の項目</t>
    <rPh sb="1" eb="3">
      <t>ギョウム</t>
    </rPh>
    <rPh sb="3" eb="5">
      <t>ナイヨウ</t>
    </rPh>
    <rPh sb="6" eb="8">
      <t>コウモク</t>
    </rPh>
    <phoneticPr fontId="3"/>
  </si>
  <si>
    <t>（1）設計条件等の整理</t>
    <rPh sb="3" eb="5">
      <t>セッケイ</t>
    </rPh>
    <rPh sb="5" eb="7">
      <t>ジョウケン</t>
    </rPh>
    <rPh sb="7" eb="8">
      <t>ナド</t>
    </rPh>
    <rPh sb="9" eb="11">
      <t>セイリ</t>
    </rPh>
    <phoneticPr fontId="3"/>
  </si>
  <si>
    <t>（2）法令上の諸条件の調査及び
　　関係機関との打合せ</t>
    <rPh sb="3" eb="6">
      <t>ホウレイジョウ</t>
    </rPh>
    <rPh sb="7" eb="10">
      <t>ショジョウケン</t>
    </rPh>
    <rPh sb="11" eb="13">
      <t>チョウサ</t>
    </rPh>
    <rPh sb="13" eb="14">
      <t>オヨ</t>
    </rPh>
    <rPh sb="18" eb="20">
      <t>カンケイ</t>
    </rPh>
    <rPh sb="20" eb="22">
      <t>キカン</t>
    </rPh>
    <rPh sb="24" eb="26">
      <t>ウチアワ</t>
    </rPh>
    <phoneticPr fontId="3"/>
  </si>
  <si>
    <t>（3）上下水道、ガス、電力、通信等の供給状況の調査及び関係機関との打合せ</t>
    <rPh sb="3" eb="4">
      <t>ジョウ</t>
    </rPh>
    <rPh sb="4" eb="6">
      <t>ゲスイ</t>
    </rPh>
    <rPh sb="6" eb="7">
      <t>ドウ</t>
    </rPh>
    <rPh sb="11" eb="13">
      <t>デンリョク</t>
    </rPh>
    <rPh sb="14" eb="16">
      <t>ツウシン</t>
    </rPh>
    <rPh sb="16" eb="17">
      <t>ナド</t>
    </rPh>
    <rPh sb="18" eb="20">
      <t>キョウキュウ</t>
    </rPh>
    <rPh sb="20" eb="22">
      <t>ジョウキョウ</t>
    </rPh>
    <rPh sb="23" eb="25">
      <t>チョウサ</t>
    </rPh>
    <rPh sb="25" eb="26">
      <t>オヨ</t>
    </rPh>
    <rPh sb="27" eb="29">
      <t>カンケイ</t>
    </rPh>
    <rPh sb="29" eb="31">
      <t>キカン</t>
    </rPh>
    <rPh sb="33" eb="35">
      <t>ウチアワ</t>
    </rPh>
    <phoneticPr fontId="3"/>
  </si>
  <si>
    <t>（ⅰ）条件整理</t>
    <rPh sb="3" eb="5">
      <t>ジョウケン</t>
    </rPh>
    <rPh sb="5" eb="7">
      <t>セイリ</t>
    </rPh>
    <phoneticPr fontId="3"/>
  </si>
  <si>
    <t>（ⅱ）設計条件の変更等の場合の協議</t>
    <rPh sb="3" eb="5">
      <t>セッケイ</t>
    </rPh>
    <rPh sb="5" eb="7">
      <t>ジョウケン</t>
    </rPh>
    <rPh sb="8" eb="10">
      <t>ヘンコウ</t>
    </rPh>
    <rPh sb="10" eb="11">
      <t>ナド</t>
    </rPh>
    <rPh sb="12" eb="14">
      <t>バアイ</t>
    </rPh>
    <rPh sb="15" eb="17">
      <t>キョウギ</t>
    </rPh>
    <phoneticPr fontId="3"/>
  </si>
  <si>
    <t>（ⅰ）法令上の諸条件の調査</t>
    <rPh sb="3" eb="6">
      <t>ホウレイジョウ</t>
    </rPh>
    <rPh sb="7" eb="10">
      <t>ショジョウケン</t>
    </rPh>
    <rPh sb="11" eb="13">
      <t>チョウサ</t>
    </rPh>
    <phoneticPr fontId="3"/>
  </si>
  <si>
    <t>（ⅱ）建築確認申請に係る関係機関との打合せ</t>
    <rPh sb="3" eb="5">
      <t>ケンチク</t>
    </rPh>
    <rPh sb="5" eb="9">
      <t>カクニンシンセイ</t>
    </rPh>
    <rPh sb="10" eb="11">
      <t>カカ</t>
    </rPh>
    <rPh sb="12" eb="16">
      <t>カンケイキカン</t>
    </rPh>
    <rPh sb="18" eb="20">
      <t>ウチアワ</t>
    </rPh>
    <phoneticPr fontId="3"/>
  </si>
  <si>
    <t>（4）基本設計方針の策定</t>
    <rPh sb="3" eb="5">
      <t>キホン</t>
    </rPh>
    <rPh sb="5" eb="7">
      <t>セッケイ</t>
    </rPh>
    <rPh sb="7" eb="9">
      <t>ホウシン</t>
    </rPh>
    <rPh sb="10" eb="12">
      <t>サクテイ</t>
    </rPh>
    <phoneticPr fontId="3"/>
  </si>
  <si>
    <t>（5）基本設計図書の作成</t>
    <phoneticPr fontId="3"/>
  </si>
  <si>
    <t>（6）概算工事費の検討</t>
    <rPh sb="3" eb="5">
      <t>ガイサン</t>
    </rPh>
    <rPh sb="5" eb="8">
      <t>コウジヒ</t>
    </rPh>
    <rPh sb="9" eb="11">
      <t>ケントウ</t>
    </rPh>
    <phoneticPr fontId="3"/>
  </si>
  <si>
    <t>（7）基本設計内容の建築主への説明等</t>
    <rPh sb="3" eb="5">
      <t>キホン</t>
    </rPh>
    <rPh sb="5" eb="7">
      <t>セッケイ</t>
    </rPh>
    <rPh sb="7" eb="9">
      <t>ナイヨウ</t>
    </rPh>
    <rPh sb="10" eb="12">
      <t>ケンチク</t>
    </rPh>
    <rPh sb="12" eb="13">
      <t>ヌシ</t>
    </rPh>
    <rPh sb="15" eb="17">
      <t>セツメイ</t>
    </rPh>
    <rPh sb="17" eb="18">
      <t>ナド</t>
    </rPh>
    <phoneticPr fontId="3"/>
  </si>
  <si>
    <t>（ⅰ）総合検討</t>
    <rPh sb="3" eb="5">
      <t>ソウゴウ</t>
    </rPh>
    <rPh sb="5" eb="7">
      <t>ケントウ</t>
    </rPh>
    <phoneticPr fontId="3"/>
  </si>
  <si>
    <t>（ⅱ）基本設計方針の策定及び建築主への説明</t>
    <rPh sb="3" eb="5">
      <t>キホン</t>
    </rPh>
    <rPh sb="5" eb="7">
      <t>セッケイ</t>
    </rPh>
    <rPh sb="7" eb="9">
      <t>ホウシン</t>
    </rPh>
    <rPh sb="10" eb="12">
      <t>サクテイ</t>
    </rPh>
    <rPh sb="12" eb="13">
      <t>オヨ</t>
    </rPh>
    <rPh sb="14" eb="16">
      <t>ケンチク</t>
    </rPh>
    <rPh sb="16" eb="17">
      <t>ヌシ</t>
    </rPh>
    <rPh sb="19" eb="21">
      <t>セツメイ</t>
    </rPh>
    <phoneticPr fontId="3"/>
  </si>
  <si>
    <t>（1）要求の確認</t>
    <rPh sb="3" eb="5">
      <t>ヨウキュウ</t>
    </rPh>
    <rPh sb="6" eb="8">
      <t>カクニン</t>
    </rPh>
    <phoneticPr fontId="3"/>
  </si>
  <si>
    <t>（2）法令上の諸条件の調査及び
　　関係機関との打合せ</t>
    <phoneticPr fontId="3"/>
  </si>
  <si>
    <t>（3）実施設計方針の策定</t>
    <rPh sb="3" eb="5">
      <t>ジッシ</t>
    </rPh>
    <rPh sb="5" eb="7">
      <t>セッケイ</t>
    </rPh>
    <rPh sb="7" eb="9">
      <t>ホウシン</t>
    </rPh>
    <rPh sb="10" eb="12">
      <t>サクテイ</t>
    </rPh>
    <phoneticPr fontId="3"/>
  </si>
  <si>
    <t>（4）実施設計図書の作成</t>
    <rPh sb="3" eb="5">
      <t>ジッシ</t>
    </rPh>
    <rPh sb="5" eb="7">
      <t>セッケイ</t>
    </rPh>
    <rPh sb="7" eb="9">
      <t>トショ</t>
    </rPh>
    <rPh sb="10" eb="12">
      <t>サクセイ</t>
    </rPh>
    <phoneticPr fontId="3"/>
  </si>
  <si>
    <t>（5）概算工事費の検討</t>
    <rPh sb="3" eb="5">
      <t>ガイサン</t>
    </rPh>
    <rPh sb="5" eb="8">
      <t>コウジヒ</t>
    </rPh>
    <rPh sb="9" eb="11">
      <t>ケントウ</t>
    </rPh>
    <phoneticPr fontId="3"/>
  </si>
  <si>
    <t>（6）実施設計内容の建築主への説明等</t>
    <rPh sb="3" eb="5">
      <t>ジッシ</t>
    </rPh>
    <rPh sb="5" eb="7">
      <t>セッケイ</t>
    </rPh>
    <rPh sb="7" eb="9">
      <t>ナイヨウ</t>
    </rPh>
    <rPh sb="10" eb="13">
      <t>ケンチクヌシ</t>
    </rPh>
    <rPh sb="15" eb="17">
      <t>セツメイ</t>
    </rPh>
    <rPh sb="17" eb="18">
      <t>ナド</t>
    </rPh>
    <phoneticPr fontId="3"/>
  </si>
  <si>
    <t>（1）設計意図を正確に伝えるための質疑応答、説明等</t>
    <rPh sb="3" eb="5">
      <t>セッケイ</t>
    </rPh>
    <rPh sb="5" eb="7">
      <t>イト</t>
    </rPh>
    <rPh sb="8" eb="10">
      <t>セイカク</t>
    </rPh>
    <rPh sb="11" eb="12">
      <t>ツタ</t>
    </rPh>
    <rPh sb="17" eb="19">
      <t>シツギ</t>
    </rPh>
    <rPh sb="19" eb="21">
      <t>オウトウ</t>
    </rPh>
    <rPh sb="22" eb="24">
      <t>セツメイ</t>
    </rPh>
    <rPh sb="24" eb="25">
      <t>ナド</t>
    </rPh>
    <phoneticPr fontId="3"/>
  </si>
  <si>
    <t>（2）工事材料、設備機器等の選定に関する設計意図の観点からの検討、助言等</t>
    <rPh sb="3" eb="5">
      <t>コウジ</t>
    </rPh>
    <rPh sb="5" eb="7">
      <t>ザイリョウ</t>
    </rPh>
    <rPh sb="8" eb="10">
      <t>セツビ</t>
    </rPh>
    <rPh sb="10" eb="12">
      <t>キキ</t>
    </rPh>
    <rPh sb="12" eb="13">
      <t>ナド</t>
    </rPh>
    <rPh sb="14" eb="16">
      <t>センテイ</t>
    </rPh>
    <rPh sb="17" eb="18">
      <t>カン</t>
    </rPh>
    <rPh sb="20" eb="22">
      <t>セッケイ</t>
    </rPh>
    <rPh sb="22" eb="24">
      <t>イト</t>
    </rPh>
    <rPh sb="25" eb="27">
      <t>カンテン</t>
    </rPh>
    <rPh sb="30" eb="32">
      <t>ケントウ</t>
    </rPh>
    <rPh sb="33" eb="35">
      <t>ジョゲン</t>
    </rPh>
    <rPh sb="35" eb="36">
      <t>ナド</t>
    </rPh>
    <phoneticPr fontId="3"/>
  </si>
  <si>
    <t>　業務内容の項目　　　　　　　　　　　　　　　　　　　　　　　　　業務分野</t>
    <rPh sb="1" eb="3">
      <t>ギョウム</t>
    </rPh>
    <rPh sb="3" eb="5">
      <t>ナイヨウ</t>
    </rPh>
    <rPh sb="6" eb="8">
      <t>コウモク</t>
    </rPh>
    <rPh sb="33" eb="35">
      <t>ギョウム</t>
    </rPh>
    <rPh sb="35" eb="37">
      <t>ブンヤ</t>
    </rPh>
    <phoneticPr fontId="3"/>
  </si>
  <si>
    <t>工事監理
に係る
業務細分率</t>
    <rPh sb="0" eb="2">
      <t>コウジ</t>
    </rPh>
    <rPh sb="2" eb="4">
      <t>カンリ</t>
    </rPh>
    <rPh sb="6" eb="7">
      <t>カカ</t>
    </rPh>
    <rPh sb="9" eb="14">
      <t>ギョウムサイブンリツ</t>
    </rPh>
    <phoneticPr fontId="3"/>
  </si>
  <si>
    <t>工事監理
に関する
その他の
業務に係る
業務細分率</t>
    <rPh sb="0" eb="2">
      <t>コウジ</t>
    </rPh>
    <rPh sb="2" eb="4">
      <t>カンリ</t>
    </rPh>
    <rPh sb="6" eb="7">
      <t>カン</t>
    </rPh>
    <rPh sb="12" eb="13">
      <t>タ</t>
    </rPh>
    <rPh sb="15" eb="17">
      <t>ギョウム</t>
    </rPh>
    <rPh sb="18" eb="19">
      <t>カカ</t>
    </rPh>
    <rPh sb="21" eb="26">
      <t>ギョウムサイブンリツ</t>
    </rPh>
    <phoneticPr fontId="3"/>
  </si>
  <si>
    <t>（1）工事監理方針の説明等</t>
    <rPh sb="3" eb="5">
      <t>コウジ</t>
    </rPh>
    <rPh sb="5" eb="7">
      <t>カンリ</t>
    </rPh>
    <rPh sb="7" eb="9">
      <t>ホウシン</t>
    </rPh>
    <rPh sb="10" eb="12">
      <t>セツメイ</t>
    </rPh>
    <rPh sb="12" eb="13">
      <t>ナド</t>
    </rPh>
    <phoneticPr fontId="3"/>
  </si>
  <si>
    <t>（2）設計図書の内容の把握等</t>
    <rPh sb="3" eb="5">
      <t>セッケイ</t>
    </rPh>
    <rPh sb="5" eb="7">
      <t>トショ</t>
    </rPh>
    <rPh sb="8" eb="10">
      <t>ナイヨウ</t>
    </rPh>
    <rPh sb="11" eb="13">
      <t>ハアク</t>
    </rPh>
    <rPh sb="13" eb="14">
      <t>ナド</t>
    </rPh>
    <phoneticPr fontId="3"/>
  </si>
  <si>
    <t>（3）設計図書に照らした施工図等の
　検討及び報告</t>
    <rPh sb="3" eb="5">
      <t>セッケイ</t>
    </rPh>
    <rPh sb="5" eb="7">
      <t>トショ</t>
    </rPh>
    <rPh sb="8" eb="9">
      <t>テ</t>
    </rPh>
    <rPh sb="12" eb="14">
      <t>セコウ</t>
    </rPh>
    <rPh sb="14" eb="15">
      <t>ズ</t>
    </rPh>
    <rPh sb="15" eb="16">
      <t>ナド</t>
    </rPh>
    <rPh sb="19" eb="21">
      <t>ケントウ</t>
    </rPh>
    <rPh sb="21" eb="22">
      <t>オヨ</t>
    </rPh>
    <rPh sb="23" eb="25">
      <t>ホウコク</t>
    </rPh>
    <phoneticPr fontId="3"/>
  </si>
  <si>
    <t>（4）工事と設計図書との照合及び確認</t>
    <rPh sb="3" eb="5">
      <t>コウジ</t>
    </rPh>
    <rPh sb="6" eb="8">
      <t>セッケイ</t>
    </rPh>
    <rPh sb="8" eb="10">
      <t>トショ</t>
    </rPh>
    <rPh sb="12" eb="14">
      <t>ショウゴウ</t>
    </rPh>
    <rPh sb="14" eb="15">
      <t>オヨ</t>
    </rPh>
    <rPh sb="16" eb="18">
      <t>カクニン</t>
    </rPh>
    <phoneticPr fontId="3"/>
  </si>
  <si>
    <t>（5）工事と設計図書との照合及び確認の結果報告</t>
    <rPh sb="3" eb="5">
      <t>コウジ</t>
    </rPh>
    <rPh sb="6" eb="8">
      <t>セッケイ</t>
    </rPh>
    <rPh sb="8" eb="10">
      <t>トショ</t>
    </rPh>
    <rPh sb="12" eb="14">
      <t>ショウゴウ</t>
    </rPh>
    <rPh sb="14" eb="15">
      <t>オヨ</t>
    </rPh>
    <rPh sb="16" eb="18">
      <t>カクニン</t>
    </rPh>
    <rPh sb="19" eb="21">
      <t>ケッカ</t>
    </rPh>
    <rPh sb="21" eb="23">
      <t>ホウコク</t>
    </rPh>
    <phoneticPr fontId="3"/>
  </si>
  <si>
    <t>（6）工事監理報告書等の提出</t>
    <rPh sb="3" eb="5">
      <t>コウジ</t>
    </rPh>
    <rPh sb="5" eb="7">
      <t>カンリ</t>
    </rPh>
    <rPh sb="7" eb="10">
      <t>ホウコクショ</t>
    </rPh>
    <rPh sb="10" eb="11">
      <t>ナド</t>
    </rPh>
    <rPh sb="12" eb="14">
      <t>テイシュツ</t>
    </rPh>
    <phoneticPr fontId="3"/>
  </si>
  <si>
    <t>（1）請負代金内訳書の検討及び報告</t>
    <rPh sb="3" eb="5">
      <t>ウケオイ</t>
    </rPh>
    <rPh sb="5" eb="7">
      <t>ダイキン</t>
    </rPh>
    <rPh sb="7" eb="10">
      <t>ウチワケショ</t>
    </rPh>
    <rPh sb="11" eb="13">
      <t>ケントウ</t>
    </rPh>
    <rPh sb="13" eb="14">
      <t>オヨ</t>
    </rPh>
    <rPh sb="15" eb="17">
      <t>ホウコク</t>
    </rPh>
    <phoneticPr fontId="3"/>
  </si>
  <si>
    <t>（2）工程表の検討及び報告</t>
    <rPh sb="3" eb="6">
      <t>コウテイヒョウ</t>
    </rPh>
    <rPh sb="7" eb="9">
      <t>ケントウ</t>
    </rPh>
    <rPh sb="9" eb="10">
      <t>オヨ</t>
    </rPh>
    <rPh sb="11" eb="13">
      <t>ホウコク</t>
    </rPh>
    <phoneticPr fontId="3"/>
  </si>
  <si>
    <t>（3）設計図書に定めのある施工計画の検討及び報告</t>
    <rPh sb="3" eb="5">
      <t>セッケイ</t>
    </rPh>
    <rPh sb="5" eb="7">
      <t>トショ</t>
    </rPh>
    <rPh sb="8" eb="9">
      <t>サダ</t>
    </rPh>
    <rPh sb="13" eb="15">
      <t>セコウ</t>
    </rPh>
    <rPh sb="15" eb="17">
      <t>ケイカク</t>
    </rPh>
    <rPh sb="18" eb="20">
      <t>ケントウ</t>
    </rPh>
    <rPh sb="20" eb="21">
      <t>オヨ</t>
    </rPh>
    <rPh sb="22" eb="24">
      <t>ホウコク</t>
    </rPh>
    <phoneticPr fontId="3"/>
  </si>
  <si>
    <t>（4）工事と工事請負契約との照合、
　確認、報告等</t>
    <rPh sb="3" eb="5">
      <t>コウジ</t>
    </rPh>
    <rPh sb="6" eb="8">
      <t>コウジ</t>
    </rPh>
    <rPh sb="8" eb="10">
      <t>ウケオイ</t>
    </rPh>
    <rPh sb="10" eb="12">
      <t>ケイヤク</t>
    </rPh>
    <rPh sb="14" eb="16">
      <t>ショウゴウ</t>
    </rPh>
    <rPh sb="19" eb="21">
      <t>カクニン</t>
    </rPh>
    <rPh sb="22" eb="24">
      <t>ホウコク</t>
    </rPh>
    <rPh sb="24" eb="25">
      <t>ナド</t>
    </rPh>
    <phoneticPr fontId="3"/>
  </si>
  <si>
    <t>（5）工事請負契約の目的物の引渡しの立会い</t>
    <rPh sb="3" eb="5">
      <t>コウジ</t>
    </rPh>
    <rPh sb="5" eb="7">
      <t>ウケオイ</t>
    </rPh>
    <rPh sb="7" eb="9">
      <t>ケイヤク</t>
    </rPh>
    <rPh sb="10" eb="13">
      <t>モクテキブツ</t>
    </rPh>
    <rPh sb="14" eb="16">
      <t>ヒキワタ</t>
    </rPh>
    <rPh sb="18" eb="20">
      <t>タチア</t>
    </rPh>
    <phoneticPr fontId="3"/>
  </si>
  <si>
    <t>（6）関係機関の検査の立会い等</t>
    <rPh sb="3" eb="5">
      <t>カンケイ</t>
    </rPh>
    <rPh sb="5" eb="7">
      <t>キカン</t>
    </rPh>
    <rPh sb="8" eb="10">
      <t>ケンサ</t>
    </rPh>
    <rPh sb="11" eb="13">
      <t>タチア</t>
    </rPh>
    <rPh sb="14" eb="15">
      <t>ナド</t>
    </rPh>
    <phoneticPr fontId="3"/>
  </si>
  <si>
    <t>（7）工事費支払いの審査</t>
    <rPh sb="3" eb="6">
      <t>コウジヒ</t>
    </rPh>
    <rPh sb="6" eb="8">
      <t>シハラ</t>
    </rPh>
    <rPh sb="10" eb="12">
      <t>シンサ</t>
    </rPh>
    <phoneticPr fontId="3"/>
  </si>
  <si>
    <t>（ⅰ）工事と工事請負契約との照合、確認、報告</t>
    <rPh sb="3" eb="5">
      <t>コウジ</t>
    </rPh>
    <rPh sb="6" eb="8">
      <t>コウジ</t>
    </rPh>
    <rPh sb="8" eb="10">
      <t>ウケオイ</t>
    </rPh>
    <rPh sb="10" eb="12">
      <t>ケイヤク</t>
    </rPh>
    <rPh sb="14" eb="16">
      <t>ショウゴウ</t>
    </rPh>
    <rPh sb="17" eb="19">
      <t>カクニン</t>
    </rPh>
    <rPh sb="20" eb="22">
      <t>ホウコク</t>
    </rPh>
    <phoneticPr fontId="3"/>
  </si>
  <si>
    <t>（ⅱ）工事請負契約に定められた指示、検査等</t>
    <rPh sb="3" eb="5">
      <t>コウジ</t>
    </rPh>
    <rPh sb="5" eb="7">
      <t>ウケオイ</t>
    </rPh>
    <rPh sb="7" eb="9">
      <t>ケイヤク</t>
    </rPh>
    <rPh sb="10" eb="11">
      <t>サダ</t>
    </rPh>
    <rPh sb="15" eb="17">
      <t>シジ</t>
    </rPh>
    <rPh sb="18" eb="20">
      <t>ケンサ</t>
    </rPh>
    <rPh sb="20" eb="21">
      <t>ナド</t>
    </rPh>
    <phoneticPr fontId="3"/>
  </si>
  <si>
    <t>（ⅲ）工事が設計図書の内容に適合しない疑いがある場合の破壊検査</t>
    <rPh sb="3" eb="5">
      <t>コウジ</t>
    </rPh>
    <rPh sb="6" eb="8">
      <t>セッケイ</t>
    </rPh>
    <rPh sb="8" eb="10">
      <t>トショ</t>
    </rPh>
    <rPh sb="11" eb="13">
      <t>ナイヨウ</t>
    </rPh>
    <rPh sb="14" eb="16">
      <t>テキゴウ</t>
    </rPh>
    <rPh sb="19" eb="20">
      <t>ウタガ</t>
    </rPh>
    <rPh sb="24" eb="26">
      <t>バアイ</t>
    </rPh>
    <rPh sb="27" eb="29">
      <t>ハカイ</t>
    </rPh>
    <rPh sb="29" eb="31">
      <t>ケンサ</t>
    </rPh>
    <phoneticPr fontId="3"/>
  </si>
  <si>
    <t>（ⅲ）工事が設計図書の内容に適合しない疑いがある場合の
　破壊検査</t>
    <rPh sb="3" eb="5">
      <t>コウジ</t>
    </rPh>
    <rPh sb="6" eb="8">
      <t>セッケイ</t>
    </rPh>
    <rPh sb="8" eb="10">
      <t>トショ</t>
    </rPh>
    <rPh sb="11" eb="13">
      <t>ナイヨウ</t>
    </rPh>
    <rPh sb="14" eb="16">
      <t>テキゴウ</t>
    </rPh>
    <rPh sb="19" eb="20">
      <t>ウタガ</t>
    </rPh>
    <rPh sb="24" eb="26">
      <t>バアイ</t>
    </rPh>
    <rPh sb="29" eb="31">
      <t>ハカイ</t>
    </rPh>
    <rPh sb="31" eb="33">
      <t>ケンサ</t>
    </rPh>
    <phoneticPr fontId="3"/>
  </si>
  <si>
    <t>（ⅰ）工事期間中の工事費支払い請求の審査</t>
    <rPh sb="3" eb="5">
      <t>コウジ</t>
    </rPh>
    <rPh sb="5" eb="8">
      <t>キカンチュウ</t>
    </rPh>
    <rPh sb="9" eb="12">
      <t>コウジヒ</t>
    </rPh>
    <rPh sb="12" eb="14">
      <t>シハラ</t>
    </rPh>
    <rPh sb="15" eb="17">
      <t>セイキュウ</t>
    </rPh>
    <rPh sb="18" eb="20">
      <t>シンサ</t>
    </rPh>
    <phoneticPr fontId="3"/>
  </si>
  <si>
    <t>（ⅱ）最終支払い請求の審査</t>
    <rPh sb="3" eb="5">
      <t>サイシュウ</t>
    </rPh>
    <rPh sb="5" eb="7">
      <t>シハラ</t>
    </rPh>
    <rPh sb="8" eb="10">
      <t>セイキュウ</t>
    </rPh>
    <rPh sb="11" eb="13">
      <t>シンサ</t>
    </rPh>
    <phoneticPr fontId="3"/>
  </si>
  <si>
    <t xml:space="preserve"> 業務内容の項目</t>
    <rPh sb="1" eb="3">
      <t>ギョウム</t>
    </rPh>
    <rPh sb="3" eb="5">
      <t>ナイヨウ</t>
    </rPh>
    <rPh sb="6" eb="8">
      <t>コウモク</t>
    </rPh>
    <phoneticPr fontId="3"/>
  </si>
  <si>
    <t>対象外業務細分率</t>
    <rPh sb="0" eb="3">
      <t>タイショウガイ</t>
    </rPh>
    <rPh sb="3" eb="8">
      <t>ギョウムサイブンリツ</t>
    </rPh>
    <phoneticPr fontId="3"/>
  </si>
  <si>
    <t>―</t>
    <phoneticPr fontId="3"/>
  </si>
  <si>
    <t>　別表１－１　建築物の類型による一般業務に係る標準業務人・時間数の算出に係る係数</t>
    <rPh sb="1" eb="3">
      <t>ベッピョウ</t>
    </rPh>
    <rPh sb="7" eb="10">
      <t>ケンチクブツ</t>
    </rPh>
    <rPh sb="11" eb="13">
      <t>ルイケイ</t>
    </rPh>
    <rPh sb="16" eb="18">
      <t>イッパン</t>
    </rPh>
    <rPh sb="18" eb="20">
      <t>ギョウム</t>
    </rPh>
    <rPh sb="21" eb="22">
      <t>カカ</t>
    </rPh>
    <rPh sb="23" eb="25">
      <t>ヒョウジュン</t>
    </rPh>
    <rPh sb="25" eb="27">
      <t>ギョウム</t>
    </rPh>
    <rPh sb="27" eb="28">
      <t>ニン</t>
    </rPh>
    <rPh sb="29" eb="32">
      <t>ジカンスウ</t>
    </rPh>
    <rPh sb="33" eb="35">
      <t>サンシュツ</t>
    </rPh>
    <rPh sb="36" eb="37">
      <t>カカ</t>
    </rPh>
    <rPh sb="38" eb="40">
      <t>ケイスウ</t>
    </rPh>
    <phoneticPr fontId="3"/>
  </si>
  <si>
    <t>　別表２－１　改修工事の設計に係る図面１枚の複雑度</t>
    <rPh sb="1" eb="3">
      <t>ベッピョウ</t>
    </rPh>
    <rPh sb="7" eb="9">
      <t>カイシュウ</t>
    </rPh>
    <rPh sb="9" eb="11">
      <t>コウジ</t>
    </rPh>
    <rPh sb="12" eb="14">
      <t>セッケイ</t>
    </rPh>
    <rPh sb="15" eb="16">
      <t>カカ</t>
    </rPh>
    <rPh sb="17" eb="19">
      <t>ズメン</t>
    </rPh>
    <rPh sb="20" eb="21">
      <t>マイ</t>
    </rPh>
    <rPh sb="22" eb="24">
      <t>フクザツ</t>
    </rPh>
    <rPh sb="24" eb="25">
      <t>ド</t>
    </rPh>
    <phoneticPr fontId="3"/>
  </si>
  <si>
    <t>　別表２－２　設計業務に関する業務細分率</t>
    <rPh sb="1" eb="3">
      <t>ベッピョウ</t>
    </rPh>
    <rPh sb="7" eb="9">
      <t>セッケイ</t>
    </rPh>
    <rPh sb="9" eb="11">
      <t>ギョウム</t>
    </rPh>
    <rPh sb="12" eb="13">
      <t>カン</t>
    </rPh>
    <rPh sb="15" eb="17">
      <t>ギョウム</t>
    </rPh>
    <rPh sb="17" eb="19">
      <t>サイブン</t>
    </rPh>
    <rPh sb="19" eb="20">
      <t>リツ</t>
    </rPh>
    <phoneticPr fontId="3"/>
  </si>
  <si>
    <t>　別表２－３　工事監理業務に関する業務細分率</t>
    <rPh sb="1" eb="3">
      <t>ベッピョウ</t>
    </rPh>
    <rPh sb="7" eb="9">
      <t>コウジ</t>
    </rPh>
    <rPh sb="9" eb="11">
      <t>カンリ</t>
    </rPh>
    <rPh sb="11" eb="13">
      <t>ギョウム</t>
    </rPh>
    <rPh sb="14" eb="15">
      <t>カン</t>
    </rPh>
    <rPh sb="17" eb="19">
      <t>ギョウム</t>
    </rPh>
    <rPh sb="19" eb="21">
      <t>サイブン</t>
    </rPh>
    <rPh sb="21" eb="22">
      <t>リツ</t>
    </rPh>
    <phoneticPr fontId="3"/>
  </si>
  <si>
    <t>Ａ</t>
    <phoneticPr fontId="3"/>
  </si>
  <si>
    <t>Ｂ</t>
    <phoneticPr fontId="3"/>
  </si>
  <si>
    <t>Ｃ</t>
    <phoneticPr fontId="3"/>
  </si>
  <si>
    <t>簡易</t>
    <rPh sb="0" eb="2">
      <t>カンイ</t>
    </rPh>
    <phoneticPr fontId="3"/>
  </si>
  <si>
    <t>標準</t>
    <rPh sb="0" eb="2">
      <t>ヒョウジュン</t>
    </rPh>
    <phoneticPr fontId="3"/>
  </si>
  <si>
    <t>複雑</t>
    <rPh sb="0" eb="2">
      <t>フクザツ</t>
    </rPh>
    <phoneticPr fontId="3"/>
  </si>
  <si>
    <t>　適用規模及び算定式
　　Ａ：業務人・時間数
　　Ｓ：床面積の合計(㎡)</t>
    <rPh sb="1" eb="3">
      <t>テキヨウ</t>
    </rPh>
    <rPh sb="3" eb="5">
      <t>キボ</t>
    </rPh>
    <rPh sb="5" eb="6">
      <t>オヨ</t>
    </rPh>
    <rPh sb="7" eb="9">
      <t>サンテイ</t>
    </rPh>
    <rPh sb="9" eb="10">
      <t>シキ</t>
    </rPh>
    <rPh sb="15" eb="17">
      <t>ギョウム</t>
    </rPh>
    <rPh sb="17" eb="18">
      <t>ニン</t>
    </rPh>
    <rPh sb="19" eb="22">
      <t>ジカンスウ</t>
    </rPh>
    <rPh sb="27" eb="30">
      <t>ユカメンセキ</t>
    </rPh>
    <rPh sb="31" eb="33">
      <t>ゴウケイ</t>
    </rPh>
    <phoneticPr fontId="3"/>
  </si>
  <si>
    <t>　500㎡≦S≦7,500㎡</t>
    <phoneticPr fontId="3"/>
  </si>
  <si>
    <t xml:space="preserve"> Ａ＝ａ×Ｓ</t>
    <phoneticPr fontId="3"/>
  </si>
  <si>
    <t>b</t>
    <phoneticPr fontId="3"/>
  </si>
  <si>
    <t>　別表１－２　耐震改修設計に関する構造に係る一般業務のうち設計意図伝達業務を除いた業務
　　　　　　に係る標準業務人・時間数</t>
    <rPh sb="1" eb="3">
      <t>ベッピョウ</t>
    </rPh>
    <rPh sb="7" eb="9">
      <t>タイシン</t>
    </rPh>
    <rPh sb="9" eb="11">
      <t>カイシュウ</t>
    </rPh>
    <rPh sb="11" eb="13">
      <t>セッケイ</t>
    </rPh>
    <rPh sb="14" eb="15">
      <t>カン</t>
    </rPh>
    <rPh sb="17" eb="19">
      <t>コウゾウ</t>
    </rPh>
    <rPh sb="20" eb="21">
      <t>カカ</t>
    </rPh>
    <rPh sb="22" eb="24">
      <t>イッパン</t>
    </rPh>
    <rPh sb="24" eb="26">
      <t>ギョウム</t>
    </rPh>
    <rPh sb="29" eb="31">
      <t>セッケイ</t>
    </rPh>
    <rPh sb="31" eb="33">
      <t>イト</t>
    </rPh>
    <rPh sb="33" eb="35">
      <t>デンタツ</t>
    </rPh>
    <rPh sb="35" eb="37">
      <t>ギョウム</t>
    </rPh>
    <rPh sb="38" eb="39">
      <t>ノゾ</t>
    </rPh>
    <rPh sb="41" eb="43">
      <t>ギョウム</t>
    </rPh>
    <rPh sb="51" eb="52">
      <t>カカ</t>
    </rPh>
    <rPh sb="53" eb="55">
      <t>ヒョウジュン</t>
    </rPh>
    <rPh sb="55" eb="57">
      <t>ギョウム</t>
    </rPh>
    <rPh sb="57" eb="58">
      <t>ニン</t>
    </rPh>
    <rPh sb="59" eb="62">
      <t>ジカンスウ</t>
    </rPh>
    <phoneticPr fontId="3"/>
  </si>
  <si>
    <t>　別表１－３　耐震診断一般業務に係る標準業務人・時間数</t>
    <rPh sb="1" eb="3">
      <t>ベッピョウ</t>
    </rPh>
    <rPh sb="7" eb="9">
      <t>タイシン</t>
    </rPh>
    <rPh sb="9" eb="11">
      <t>シンダン</t>
    </rPh>
    <rPh sb="11" eb="13">
      <t>イッパン</t>
    </rPh>
    <rPh sb="13" eb="15">
      <t>ギョウム</t>
    </rPh>
    <rPh sb="16" eb="17">
      <t>カカ</t>
    </rPh>
    <rPh sb="18" eb="23">
      <t>ヒョウジュンギョウムニン</t>
    </rPh>
    <rPh sb="24" eb="27">
      <t>ジカンスウ</t>
    </rPh>
    <phoneticPr fontId="3"/>
  </si>
  <si>
    <t>耐震診断一般業務に係る業務人・時間数の算出に係る係数</t>
    <rPh sb="0" eb="2">
      <t>タイシン</t>
    </rPh>
    <rPh sb="2" eb="4">
      <t>シンダン</t>
    </rPh>
    <rPh sb="4" eb="6">
      <t>イッパンギ</t>
    </rPh>
    <rPh sb="6" eb="21">
      <t>ョウムニカカルギョウムニン・ジカンスウノサンシュツ</t>
    </rPh>
    <rPh sb="22" eb="23">
      <t>カカ</t>
    </rPh>
    <rPh sb="24" eb="26">
      <t>ケイスウ</t>
    </rPh>
    <phoneticPr fontId="3"/>
  </si>
  <si>
    <t>簡易</t>
    <rPh sb="0" eb="2">
      <t>カンイ</t>
    </rPh>
    <phoneticPr fontId="3"/>
  </si>
  <si>
    <t>標準</t>
    <rPh sb="0" eb="2">
      <t>ヒョウジュン</t>
    </rPh>
    <phoneticPr fontId="3"/>
  </si>
  <si>
    <t>複雑</t>
    <rPh sb="0" eb="2">
      <t>フクザツ</t>
    </rPh>
    <phoneticPr fontId="3"/>
  </si>
  <si>
    <t>構造計算適合判定、ｴﾈﾙｷﾞｰ消費性能適合判定のいずれも不必要</t>
    <rPh sb="28" eb="29">
      <t>フ</t>
    </rPh>
    <phoneticPr fontId="4"/>
  </si>
  <si>
    <t>設計</t>
    <rPh sb="0" eb="2">
      <t>セッケイ</t>
    </rPh>
    <phoneticPr fontId="4"/>
  </si>
  <si>
    <t>監理</t>
    <rPh sb="0" eb="2">
      <t>カンリ</t>
    </rPh>
    <phoneticPr fontId="4"/>
  </si>
  <si>
    <t>設計、監理</t>
    <rPh sb="0" eb="2">
      <t>セッケイ</t>
    </rPh>
    <rPh sb="3" eb="5">
      <t>カンリ</t>
    </rPh>
    <phoneticPr fontId="4"/>
  </si>
  <si>
    <t>戸建住宅(詳細設計＆構造計算要)</t>
    <rPh sb="0" eb="1">
      <t>コ</t>
    </rPh>
    <rPh sb="1" eb="2">
      <t>ダテ</t>
    </rPh>
    <rPh sb="2" eb="4">
      <t>ジュウタク</t>
    </rPh>
    <rPh sb="5" eb="7">
      <t>ショウサイ</t>
    </rPh>
    <rPh sb="7" eb="9">
      <t>セッケイ</t>
    </rPh>
    <rPh sb="10" eb="12">
      <t>コウゾウ</t>
    </rPh>
    <rPh sb="12" eb="14">
      <t>ケイサン</t>
    </rPh>
    <rPh sb="14" eb="15">
      <t>ヨウ</t>
    </rPh>
    <phoneticPr fontId="4"/>
  </si>
  <si>
    <t>Data_7</t>
    <phoneticPr fontId="4"/>
  </si>
  <si>
    <t>戸建住宅(詳細設計要)</t>
    <rPh sb="0" eb="1">
      <t>コ</t>
    </rPh>
    <rPh sb="1" eb="2">
      <t>ダテ</t>
    </rPh>
    <rPh sb="2" eb="4">
      <t>ジュウタク</t>
    </rPh>
    <rPh sb="5" eb="7">
      <t>ショウサイ</t>
    </rPh>
    <rPh sb="7" eb="9">
      <t>セッケイ</t>
    </rPh>
    <rPh sb="9" eb="10">
      <t>ヨウ</t>
    </rPh>
    <phoneticPr fontId="4"/>
  </si>
  <si>
    <t>Data_8</t>
    <phoneticPr fontId="4"/>
  </si>
  <si>
    <t>戸建住宅(詳細設計＆構造計算不要)</t>
    <rPh sb="0" eb="1">
      <t>コ</t>
    </rPh>
    <rPh sb="1" eb="2">
      <t>ダテ</t>
    </rPh>
    <rPh sb="2" eb="4">
      <t>ジュウタク</t>
    </rPh>
    <rPh sb="5" eb="7">
      <t>ショウサイ</t>
    </rPh>
    <rPh sb="7" eb="9">
      <t>セッケイ</t>
    </rPh>
    <rPh sb="10" eb="12">
      <t>コウゾウ</t>
    </rPh>
    <rPh sb="12" eb="14">
      <t>ケイサン</t>
    </rPh>
    <rPh sb="14" eb="15">
      <t>フ</t>
    </rPh>
    <rPh sb="15" eb="16">
      <t>ヨウ</t>
    </rPh>
    <phoneticPr fontId="4"/>
  </si>
  <si>
    <t>Data_9</t>
    <phoneticPr fontId="4"/>
  </si>
  <si>
    <t>A=a*S^b</t>
    <phoneticPr fontId="3"/>
  </si>
  <si>
    <t>a</t>
    <phoneticPr fontId="3"/>
  </si>
  <si>
    <t>b</t>
    <phoneticPr fontId="3"/>
  </si>
  <si>
    <t>〇</t>
  </si>
  <si>
    <t>難易度係数</t>
    <rPh sb="0" eb="2">
      <t>ナンイ</t>
    </rPh>
    <rPh sb="2" eb="3">
      <t>ド</t>
    </rPh>
    <rPh sb="3" eb="5">
      <t>ケイスウ</t>
    </rPh>
    <phoneticPr fontId="4"/>
  </si>
  <si>
    <t>特殊な敷地上の建築物</t>
    <rPh sb="0" eb="2">
      <t>トクシュ</t>
    </rPh>
    <rPh sb="3" eb="5">
      <t>シキチ</t>
    </rPh>
    <rPh sb="5" eb="6">
      <t>ジョウ</t>
    </rPh>
    <rPh sb="7" eb="10">
      <t>ケンチクブツ</t>
    </rPh>
    <phoneticPr fontId="3"/>
  </si>
  <si>
    <t>特殊な形状の建築物</t>
    <rPh sb="0" eb="2">
      <t>トクシュ</t>
    </rPh>
    <rPh sb="3" eb="5">
      <t>ケイジョウ</t>
    </rPh>
    <rPh sb="6" eb="9">
      <t>ケンチクブツ</t>
    </rPh>
    <phoneticPr fontId="3"/>
  </si>
  <si>
    <t>特殊な解析、性能検証等を要する建築物</t>
    <rPh sb="0" eb="2">
      <t>トクシュ</t>
    </rPh>
    <rPh sb="3" eb="5">
      <t>カイセキ</t>
    </rPh>
    <rPh sb="6" eb="8">
      <t>セイノウ</t>
    </rPh>
    <rPh sb="8" eb="10">
      <t>ケンショウ</t>
    </rPh>
    <rPh sb="10" eb="11">
      <t>トウ</t>
    </rPh>
    <rPh sb="12" eb="13">
      <t>ヨウ</t>
    </rPh>
    <rPh sb="15" eb="18">
      <t>ケンチクブツ</t>
    </rPh>
    <phoneticPr fontId="3"/>
  </si>
  <si>
    <t>木造の建築物（小規模なものを除く）</t>
    <rPh sb="0" eb="2">
      <t>モクゾウ</t>
    </rPh>
    <rPh sb="3" eb="6">
      <t>ケンチクブツ</t>
    </rPh>
    <rPh sb="7" eb="10">
      <t>ショウキボ</t>
    </rPh>
    <rPh sb="14" eb="15">
      <t>ノゾ</t>
    </rPh>
    <phoneticPr fontId="3"/>
  </si>
  <si>
    <t>特殊な構造の建築物（国土交通大臣の認定を要するものを除く）</t>
    <rPh sb="0" eb="2">
      <t>トクシュ</t>
    </rPh>
    <rPh sb="3" eb="5">
      <t>コウゾウ</t>
    </rPh>
    <rPh sb="6" eb="9">
      <t>ケンチクブツ</t>
    </rPh>
    <rPh sb="10" eb="16">
      <t>コクドコウツウダイジン</t>
    </rPh>
    <rPh sb="17" eb="19">
      <t>ニンテイ</t>
    </rPh>
    <rPh sb="20" eb="21">
      <t>ヨウ</t>
    </rPh>
    <rPh sb="26" eb="27">
      <t>ノゾ</t>
    </rPh>
    <phoneticPr fontId="3"/>
  </si>
  <si>
    <t>免振建築物（国土交通大臣の認定を要するものを除く）</t>
    <rPh sb="0" eb="2">
      <t>メンシン</t>
    </rPh>
    <rPh sb="2" eb="5">
      <t>ケンチクブツ</t>
    </rPh>
    <phoneticPr fontId="3"/>
  </si>
  <si>
    <t>特別な性能を有する設備が設けられている建築物</t>
    <rPh sb="0" eb="2">
      <t>トクベツ</t>
    </rPh>
    <rPh sb="3" eb="5">
      <t>セイノウ</t>
    </rPh>
    <rPh sb="6" eb="7">
      <t>ユウ</t>
    </rPh>
    <rPh sb="9" eb="11">
      <t>セツビ</t>
    </rPh>
    <rPh sb="12" eb="13">
      <t>モウ</t>
    </rPh>
    <rPh sb="19" eb="22">
      <t>ケンチクブツ</t>
    </rPh>
    <phoneticPr fontId="3"/>
  </si>
  <si>
    <t>工事監理等</t>
    <rPh sb="0" eb="2">
      <t>コウジ</t>
    </rPh>
    <rPh sb="2" eb="4">
      <t>カンリ</t>
    </rPh>
    <rPh sb="4" eb="5">
      <t>トウ</t>
    </rPh>
    <phoneticPr fontId="3"/>
  </si>
  <si>
    <t>難易度係数</t>
    <rPh sb="0" eb="3">
      <t>ナンイド</t>
    </rPh>
    <rPh sb="3" eb="5">
      <t>ケイスウ</t>
    </rPh>
    <phoneticPr fontId="3"/>
  </si>
  <si>
    <t>人・時間</t>
    <rPh sb="0" eb="1">
      <t>ニン</t>
    </rPh>
    <rPh sb="2" eb="4">
      <t>ジカン</t>
    </rPh>
    <phoneticPr fontId="3"/>
  </si>
  <si>
    <t>積算業務</t>
    <rPh sb="0" eb="4">
      <t>セキサンギョウム</t>
    </rPh>
    <phoneticPr fontId="3"/>
  </si>
  <si>
    <t>難易度係数</t>
    <rPh sb="0" eb="3">
      <t>ナンイド</t>
    </rPh>
    <rPh sb="3" eb="5">
      <t>ケイスウ</t>
    </rPh>
    <phoneticPr fontId="4"/>
  </si>
  <si>
    <t>有</t>
    <rPh sb="0" eb="1">
      <t>アリ</t>
    </rPh>
    <phoneticPr fontId="3"/>
  </si>
  <si>
    <t>業務細分率表（総合）</t>
    <rPh sb="1" eb="3">
      <t>ギョウム</t>
    </rPh>
    <rPh sb="3" eb="5">
      <t>サイブン</t>
    </rPh>
    <rPh sb="5" eb="6">
      <t>リツヒョウ</t>
    </rPh>
    <rPh sb="7" eb="9">
      <t>ソウゴウ</t>
    </rPh>
    <phoneticPr fontId="4"/>
  </si>
  <si>
    <t>業務細分率表（構造）</t>
    <rPh sb="1" eb="3">
      <t>ギョウム</t>
    </rPh>
    <rPh sb="3" eb="5">
      <t>サイブン</t>
    </rPh>
    <rPh sb="5" eb="6">
      <t>リツヒョウ</t>
    </rPh>
    <rPh sb="7" eb="9">
      <t>コウゾウ</t>
    </rPh>
    <phoneticPr fontId="4"/>
  </si>
  <si>
    <t>業務細分率表（設備）</t>
    <rPh sb="1" eb="3">
      <t>ギョウム</t>
    </rPh>
    <rPh sb="3" eb="5">
      <t>サイブン</t>
    </rPh>
    <rPh sb="5" eb="6">
      <t>リツヒョウ</t>
    </rPh>
    <rPh sb="7" eb="9">
      <t>セツビ</t>
    </rPh>
    <phoneticPr fontId="4"/>
  </si>
  <si>
    <t>監理</t>
    <rPh sb="0" eb="2">
      <t>カンリ</t>
    </rPh>
    <phoneticPr fontId="3"/>
  </si>
  <si>
    <t>計画通知、又は確認申請</t>
    <phoneticPr fontId="3"/>
  </si>
  <si>
    <t>　別表２－４　工事監理業務に関する標準的な対象外業務細分率</t>
    <rPh sb="1" eb="3">
      <t>ベッピョウ</t>
    </rPh>
    <rPh sb="7" eb="9">
      <t>コウジ</t>
    </rPh>
    <rPh sb="9" eb="11">
      <t>カンリ</t>
    </rPh>
    <rPh sb="11" eb="13">
      <t>ギョウム</t>
    </rPh>
    <rPh sb="14" eb="15">
      <t>カン</t>
    </rPh>
    <rPh sb="17" eb="20">
      <t>ヒョウジュンテキ</t>
    </rPh>
    <rPh sb="21" eb="24">
      <t>タイショウガイ</t>
    </rPh>
    <rPh sb="24" eb="26">
      <t>ギョウム</t>
    </rPh>
    <rPh sb="26" eb="28">
      <t>サイブン</t>
    </rPh>
    <rPh sb="28" eb="29">
      <t>リツ</t>
    </rPh>
    <phoneticPr fontId="3"/>
  </si>
  <si>
    <t>用途</t>
    <rPh sb="0" eb="2">
      <t>ヨウト</t>
    </rPh>
    <phoneticPr fontId="3"/>
  </si>
  <si>
    <t>第一号　（物流施設）11</t>
    <rPh sb="0" eb="1">
      <t>ダイイチ</t>
    </rPh>
    <rPh sb="1" eb="2">
      <t>イチ</t>
    </rPh>
    <rPh sb="4" eb="6">
      <t>ブツリュウ</t>
    </rPh>
    <rPh sb="6" eb="8">
      <t>シセツ</t>
    </rPh>
    <phoneticPr fontId="16"/>
  </si>
  <si>
    <t>車庫 11</t>
    <rPh sb="0" eb="2">
      <t>シャコ</t>
    </rPh>
    <phoneticPr fontId="16"/>
  </si>
  <si>
    <t>倉庫 11</t>
    <rPh sb="0" eb="2">
      <t>ソウコ</t>
    </rPh>
    <phoneticPr fontId="16"/>
  </si>
  <si>
    <t>立体駐車場等 11</t>
    <rPh sb="0" eb="2">
      <t>リッタイ</t>
    </rPh>
    <rPh sb="2" eb="5">
      <t>チュウシャジョウ</t>
    </rPh>
    <rPh sb="5" eb="6">
      <t>トウ</t>
    </rPh>
    <phoneticPr fontId="16"/>
  </si>
  <si>
    <t>第二号　(生産施設) 12</t>
    <rPh sb="2" eb="4">
      <t>セイサン</t>
    </rPh>
    <rPh sb="4" eb="6">
      <t>シセツ</t>
    </rPh>
    <phoneticPr fontId="16"/>
  </si>
  <si>
    <t>組立工場等 12</t>
    <rPh sb="0" eb="2">
      <t>クミタテ</t>
    </rPh>
    <rPh sb="2" eb="4">
      <t>コウジョウ</t>
    </rPh>
    <rPh sb="4" eb="5">
      <t>トウ</t>
    </rPh>
    <phoneticPr fontId="16"/>
  </si>
  <si>
    <t>第三号　(運動施設) 13</t>
    <rPh sb="0" eb="1">
      <t>３</t>
    </rPh>
    <rPh sb="1" eb="2">
      <t>ゴウ</t>
    </rPh>
    <rPh sb="4" eb="6">
      <t>ウンドウ</t>
    </rPh>
    <rPh sb="6" eb="8">
      <t>シセツ</t>
    </rPh>
    <phoneticPr fontId="16"/>
  </si>
  <si>
    <t>体育館 13</t>
    <rPh sb="0" eb="3">
      <t>タイイクカン</t>
    </rPh>
    <phoneticPr fontId="16"/>
  </si>
  <si>
    <t>武道館  13</t>
    <rPh sb="0" eb="3">
      <t>ブドウカン</t>
    </rPh>
    <phoneticPr fontId="16"/>
  </si>
  <si>
    <t>ｽﾎﾟｰﾂｼﾞﾑ等 13</t>
    <rPh sb="6" eb="7">
      <t>トウ</t>
    </rPh>
    <phoneticPr fontId="16"/>
  </si>
  <si>
    <t>第四号　(業務施設) 14</t>
    <rPh sb="0" eb="1">
      <t>４</t>
    </rPh>
    <rPh sb="1" eb="2">
      <t>ゴウ</t>
    </rPh>
    <rPh sb="4" eb="6">
      <t>ギョウム</t>
    </rPh>
    <rPh sb="6" eb="8">
      <t>シセツ</t>
    </rPh>
    <phoneticPr fontId="16"/>
  </si>
  <si>
    <t>事務所等 14</t>
    <rPh sb="0" eb="2">
      <t>ジム</t>
    </rPh>
    <rPh sb="2" eb="3">
      <t>ショ</t>
    </rPh>
    <rPh sb="3" eb="4">
      <t>トウ</t>
    </rPh>
    <phoneticPr fontId="16"/>
  </si>
  <si>
    <t>第五号 (商業施設) 15</t>
    <rPh sb="0" eb="1">
      <t>５</t>
    </rPh>
    <rPh sb="1" eb="2">
      <t>ゴウ</t>
    </rPh>
    <rPh sb="4" eb="6">
      <t>ショウギョウ</t>
    </rPh>
    <rPh sb="6" eb="8">
      <t>シセツ</t>
    </rPh>
    <phoneticPr fontId="16"/>
  </si>
  <si>
    <t>店舗 15</t>
    <rPh sb="0" eb="1">
      <t>テンポ</t>
    </rPh>
    <phoneticPr fontId="16"/>
  </si>
  <si>
    <t>料理店 15</t>
    <rPh sb="0" eb="2">
      <t>リョウリ</t>
    </rPh>
    <rPh sb="2" eb="3">
      <t>テン</t>
    </rPh>
    <phoneticPr fontId="16"/>
  </si>
  <si>
    <t>ｽｰﾊﾟｰﾏｰｹｯﾄ等 15</t>
    <rPh sb="8" eb="9">
      <t>トウ</t>
    </rPh>
    <phoneticPr fontId="16"/>
  </si>
  <si>
    <t>第六号　(共同住宅) 16</t>
    <rPh sb="0" eb="1">
      <t>６</t>
    </rPh>
    <rPh sb="1" eb="2">
      <t>ゴウ</t>
    </rPh>
    <rPh sb="4" eb="6">
      <t>キョウドウ</t>
    </rPh>
    <rPh sb="6" eb="8">
      <t>ジュウタク</t>
    </rPh>
    <phoneticPr fontId="16"/>
  </si>
  <si>
    <t>公営住宅 16</t>
    <rPh sb="0" eb="2">
      <t>コウエイ</t>
    </rPh>
    <rPh sb="2" eb="4">
      <t>ジュウタク</t>
    </rPh>
    <phoneticPr fontId="16"/>
  </si>
  <si>
    <t>社宅 16</t>
    <rPh sb="0" eb="2">
      <t>シャタク</t>
    </rPh>
    <phoneticPr fontId="16"/>
  </si>
  <si>
    <t>寄宿舎等 16</t>
    <rPh sb="0" eb="3">
      <t>キシュクシャ</t>
    </rPh>
    <rPh sb="3" eb="4">
      <t>トウ</t>
    </rPh>
    <phoneticPr fontId="16"/>
  </si>
  <si>
    <t>第七号　(教育施設) 17</t>
    <rPh sb="0" eb="1">
      <t>７</t>
    </rPh>
    <rPh sb="1" eb="2">
      <t>ゴウ</t>
    </rPh>
    <rPh sb="4" eb="6">
      <t>キョウイク</t>
    </rPh>
    <rPh sb="6" eb="8">
      <t>シセツ</t>
    </rPh>
    <phoneticPr fontId="16"/>
  </si>
  <si>
    <t>幼稚園 17</t>
    <rPh sb="0" eb="3">
      <t>ヨウチエン</t>
    </rPh>
    <phoneticPr fontId="16"/>
  </si>
  <si>
    <t>小学校 17</t>
    <rPh sb="0" eb="3">
      <t>ショウガッコウ</t>
    </rPh>
    <phoneticPr fontId="16"/>
  </si>
  <si>
    <t>中学校 17</t>
    <rPh sb="0" eb="3">
      <t>チュウガッコウ</t>
    </rPh>
    <phoneticPr fontId="16"/>
  </si>
  <si>
    <t>第八号 (専門的教育・研究施設) 18</t>
    <rPh sb="2" eb="5">
      <t>センモンテキ</t>
    </rPh>
    <rPh sb="5" eb="7">
      <t>キョウイク</t>
    </rPh>
    <rPh sb="8" eb="10">
      <t>ケンキュウ</t>
    </rPh>
    <rPh sb="10" eb="12">
      <t>シセツ</t>
    </rPh>
    <phoneticPr fontId="16"/>
  </si>
  <si>
    <t>大学 18</t>
    <rPh sb="0" eb="2">
      <t>ダイガク</t>
    </rPh>
    <phoneticPr fontId="16"/>
  </si>
  <si>
    <t>第九号　(宿泊施設) 19</t>
    <rPh sb="0" eb="1">
      <t>９</t>
    </rPh>
    <rPh sb="1" eb="2">
      <t>ゴウ</t>
    </rPh>
    <rPh sb="4" eb="6">
      <t>シュクハク</t>
    </rPh>
    <rPh sb="6" eb="8">
      <t>シセツ</t>
    </rPh>
    <phoneticPr fontId="16"/>
  </si>
  <si>
    <t>ﾎﾃﾙ 19</t>
    <phoneticPr fontId="3"/>
  </si>
  <si>
    <t>旅館等 19</t>
    <rPh sb="0" eb="2">
      <t>リョカントウ</t>
    </rPh>
    <phoneticPr fontId="16"/>
  </si>
  <si>
    <t>第十号　(医療施設) 20</t>
    <rPh sb="0" eb="1">
      <t>１０</t>
    </rPh>
    <rPh sb="1" eb="2">
      <t>ゴウ</t>
    </rPh>
    <rPh sb="4" eb="6">
      <t>イリョウ</t>
    </rPh>
    <rPh sb="6" eb="8">
      <t>シセツ</t>
    </rPh>
    <phoneticPr fontId="16"/>
  </si>
  <si>
    <t>病院 20</t>
    <rPh sb="0" eb="2">
      <t>ビョウイン</t>
    </rPh>
    <phoneticPr fontId="16"/>
  </si>
  <si>
    <t>診療所等 20</t>
    <rPh sb="0" eb="2">
      <t>シンリョウ</t>
    </rPh>
    <rPh sb="2" eb="3">
      <t>ショ</t>
    </rPh>
    <rPh sb="3" eb="4">
      <t>トウ</t>
    </rPh>
    <phoneticPr fontId="16"/>
  </si>
  <si>
    <t>第十一号　(福祉・厚生施設) 21</t>
    <rPh sb="0" eb="1">
      <t>１０</t>
    </rPh>
    <rPh sb="1" eb="2">
      <t>１</t>
    </rPh>
    <rPh sb="2" eb="3">
      <t>ゴウ</t>
    </rPh>
    <rPh sb="5" eb="7">
      <t>フクシ</t>
    </rPh>
    <rPh sb="8" eb="10">
      <t>コウセイ</t>
    </rPh>
    <rPh sb="10" eb="12">
      <t>シセツ</t>
    </rPh>
    <phoneticPr fontId="16"/>
  </si>
  <si>
    <t>保育園 21</t>
    <rPh sb="0" eb="3">
      <t>ホイクエン</t>
    </rPh>
    <phoneticPr fontId="16"/>
  </si>
  <si>
    <t>老人ﾎｰﾑ 21</t>
    <rPh sb="0" eb="1">
      <t>ロウジン</t>
    </rPh>
    <phoneticPr fontId="16"/>
  </si>
  <si>
    <t>第十二号(文化・交流・公益施設) 22</t>
    <rPh sb="0" eb="1">
      <t>ゴウ</t>
    </rPh>
    <rPh sb="2" eb="4">
      <t>ブンカ</t>
    </rPh>
    <rPh sb="5" eb="7">
      <t>コウリュウ</t>
    </rPh>
    <rPh sb="8" eb="10">
      <t>コウエキ</t>
    </rPh>
    <rPh sb="10" eb="12">
      <t>シセツ</t>
    </rPh>
    <phoneticPr fontId="16"/>
  </si>
  <si>
    <t>公民館 22</t>
    <rPh sb="0" eb="3">
      <t>コウミンカン</t>
    </rPh>
    <phoneticPr fontId="16"/>
  </si>
  <si>
    <t>集会場 22</t>
    <rPh sb="0" eb="2">
      <t>シュウカイ</t>
    </rPh>
    <rPh sb="2" eb="3">
      <t>ジョウ</t>
    </rPh>
    <phoneticPr fontId="16"/>
  </si>
  <si>
    <t>ｺﾐｭﾆﾃｨｰｾﾝﾀｰ等 22</t>
    <rPh sb="10" eb="11">
      <t>トウ</t>
    </rPh>
    <phoneticPr fontId="16"/>
  </si>
  <si>
    <t>設計（第一類）</t>
    <rPh sb="0" eb="2">
      <t>セッケイ</t>
    </rPh>
    <rPh sb="3" eb="4">
      <t>ダイ</t>
    </rPh>
    <rPh sb="4" eb="5">
      <t>イチ</t>
    </rPh>
    <rPh sb="5" eb="6">
      <t>ルイ</t>
    </rPh>
    <phoneticPr fontId="3"/>
  </si>
  <si>
    <t>第２類(複雑な設計等を必要とするもの）)</t>
    <rPh sb="0" eb="1">
      <t>ダイ</t>
    </rPh>
    <rPh sb="2" eb="3">
      <t>ルイ</t>
    </rPh>
    <rPh sb="4" eb="6">
      <t>フクザツ</t>
    </rPh>
    <rPh sb="7" eb="9">
      <t>セッケイ</t>
    </rPh>
    <rPh sb="9" eb="10">
      <t>トウ</t>
    </rPh>
    <rPh sb="11" eb="13">
      <t>ヒツヨウ</t>
    </rPh>
    <phoneticPr fontId="4"/>
  </si>
  <si>
    <t>-</t>
    <phoneticPr fontId="3"/>
  </si>
  <si>
    <t>工事監理（第一類）</t>
    <rPh sb="0" eb="2">
      <t>コウジ</t>
    </rPh>
    <rPh sb="2" eb="4">
      <t>カンリ</t>
    </rPh>
    <rPh sb="5" eb="6">
      <t>ダイ</t>
    </rPh>
    <rPh sb="6" eb="7">
      <t>イチ</t>
    </rPh>
    <rPh sb="7" eb="8">
      <t>ルイ</t>
    </rPh>
    <phoneticPr fontId="3"/>
  </si>
  <si>
    <t xml:space="preserve"> 第一号　(物流施設) 23</t>
    <rPh sb="1" eb="2">
      <t>ダイ</t>
    </rPh>
    <rPh sb="2" eb="3">
      <t>１</t>
    </rPh>
    <rPh sb="3" eb="4">
      <t>ゴウ</t>
    </rPh>
    <rPh sb="6" eb="8">
      <t>ブツリュウ</t>
    </rPh>
    <rPh sb="8" eb="10">
      <t>シセツ</t>
    </rPh>
    <phoneticPr fontId="16"/>
  </si>
  <si>
    <t>立体倉庫 23</t>
    <rPh sb="0" eb="2">
      <t>リッタイ</t>
    </rPh>
    <rPh sb="2" eb="4">
      <t>ソウコ</t>
    </rPh>
    <phoneticPr fontId="16"/>
  </si>
  <si>
    <t>物流ﾀｰﾐﾅﾙ等 23</t>
    <rPh sb="0" eb="2">
      <t>ブツリュウ</t>
    </rPh>
    <rPh sb="7" eb="8">
      <t>トウ</t>
    </rPh>
    <phoneticPr fontId="16"/>
  </si>
  <si>
    <t xml:space="preserve"> 第二号　(生産施設) 24</t>
    <rPh sb="0" eb="1">
      <t>ダイ</t>
    </rPh>
    <rPh sb="1" eb="2">
      <t>２</t>
    </rPh>
    <rPh sb="2" eb="3">
      <t>ゴウ</t>
    </rPh>
    <rPh sb="5" eb="7">
      <t>セイサン</t>
    </rPh>
    <rPh sb="7" eb="9">
      <t>シセツ</t>
    </rPh>
    <phoneticPr fontId="16"/>
  </si>
  <si>
    <t>化学工場 24</t>
    <rPh sb="0" eb="2">
      <t>カガク</t>
    </rPh>
    <rPh sb="2" eb="4">
      <t>コウジョウ</t>
    </rPh>
    <phoneticPr fontId="16"/>
  </si>
  <si>
    <t>薬品工場 24</t>
    <rPh sb="0" eb="2">
      <t>ヤクヒン</t>
    </rPh>
    <rPh sb="2" eb="4">
      <t>コウジョウ</t>
    </rPh>
    <phoneticPr fontId="16"/>
  </si>
  <si>
    <t>食品工場 24</t>
    <rPh sb="0" eb="2">
      <t>ショクヒン</t>
    </rPh>
    <rPh sb="2" eb="4">
      <t>コウジョウ</t>
    </rPh>
    <phoneticPr fontId="16"/>
  </si>
  <si>
    <t>特殊設備を付帯する工場等 24</t>
    <rPh sb="0" eb="2">
      <t>トクシュ</t>
    </rPh>
    <rPh sb="2" eb="4">
      <t>セツビ</t>
    </rPh>
    <rPh sb="5" eb="7">
      <t>フタイ</t>
    </rPh>
    <rPh sb="9" eb="12">
      <t>コウジョウトウ</t>
    </rPh>
    <phoneticPr fontId="16"/>
  </si>
  <si>
    <t xml:space="preserve"> 第三号　(運動施設) 25</t>
    <rPh sb="0" eb="1">
      <t>ダイ</t>
    </rPh>
    <rPh sb="1" eb="2">
      <t>３</t>
    </rPh>
    <rPh sb="2" eb="3">
      <t>ゴウ</t>
    </rPh>
    <rPh sb="5" eb="7">
      <t>ウンドウ</t>
    </rPh>
    <rPh sb="7" eb="9">
      <t>シセツ</t>
    </rPh>
    <phoneticPr fontId="16"/>
  </si>
  <si>
    <t>屋内ﾌﾟｰﾙ 25</t>
    <rPh sb="0" eb="2">
      <t>オクナイ</t>
    </rPh>
    <phoneticPr fontId="16"/>
  </si>
  <si>
    <t>ｽﾀｼﾞｱﾑ等 25</t>
    <rPh sb="6" eb="7">
      <t>トウ</t>
    </rPh>
    <phoneticPr fontId="16"/>
  </si>
  <si>
    <t xml:space="preserve"> 第四号　(業務施設) 26</t>
    <rPh sb="0" eb="1">
      <t>ダイ</t>
    </rPh>
    <rPh sb="1" eb="2">
      <t>４</t>
    </rPh>
    <rPh sb="2" eb="3">
      <t>ゴウ</t>
    </rPh>
    <rPh sb="5" eb="7">
      <t>ギョウム</t>
    </rPh>
    <rPh sb="7" eb="9">
      <t>シセツ</t>
    </rPh>
    <phoneticPr fontId="16"/>
  </si>
  <si>
    <t>銀行 26</t>
    <rPh sb="0" eb="2">
      <t>ギンコウ</t>
    </rPh>
    <phoneticPr fontId="16"/>
  </si>
  <si>
    <t>本社ﾋﾞﾙ 26</t>
    <rPh sb="0" eb="2">
      <t>ホンシャ</t>
    </rPh>
    <phoneticPr fontId="16"/>
  </si>
  <si>
    <t>庁舎等 26</t>
    <rPh sb="0" eb="2">
      <t>チョウシャ</t>
    </rPh>
    <rPh sb="2" eb="3">
      <t>トウ</t>
    </rPh>
    <phoneticPr fontId="16"/>
  </si>
  <si>
    <t xml:space="preserve"> 第五号 (商業施設) 27</t>
    <rPh sb="0" eb="1">
      <t>ダイ</t>
    </rPh>
    <rPh sb="1" eb="2">
      <t>５</t>
    </rPh>
    <rPh sb="2" eb="3">
      <t>ゴウ</t>
    </rPh>
    <rPh sb="5" eb="7">
      <t>ショウギョウ</t>
    </rPh>
    <rPh sb="7" eb="9">
      <t>シセツ</t>
    </rPh>
    <phoneticPr fontId="16"/>
  </si>
  <si>
    <t>百貨店 27</t>
    <rPh sb="0" eb="3">
      <t>ヒャッカテン</t>
    </rPh>
    <phoneticPr fontId="16"/>
  </si>
  <si>
    <t>ｼｮｯﾋﾟﾝｸﾞｾﾝﾀｰ 27</t>
    <phoneticPr fontId="3"/>
  </si>
  <si>
    <t>ｼｮｰﾙｰﾑ等 27</t>
    <rPh sb="6" eb="7">
      <t>トウ</t>
    </rPh>
    <phoneticPr fontId="16"/>
  </si>
  <si>
    <t xml:space="preserve"> 第八号 (専門的教育・研究施設) 29</t>
    <rPh sb="0" eb="1">
      <t>ダイ</t>
    </rPh>
    <rPh sb="1" eb="2">
      <t>８</t>
    </rPh>
    <rPh sb="2" eb="3">
      <t>ゴウ</t>
    </rPh>
    <rPh sb="5" eb="8">
      <t>センモンテキ</t>
    </rPh>
    <rPh sb="8" eb="10">
      <t>キョウイク</t>
    </rPh>
    <rPh sb="11" eb="13">
      <t>ケンキュウ</t>
    </rPh>
    <rPh sb="13" eb="15">
      <t>シセツ</t>
    </rPh>
    <phoneticPr fontId="16"/>
  </si>
  <si>
    <t>研究所等 29</t>
    <rPh sb="0" eb="3">
      <t>ケンキュウショ</t>
    </rPh>
    <rPh sb="3" eb="4">
      <t>トウ</t>
    </rPh>
    <phoneticPr fontId="16"/>
  </si>
  <si>
    <t xml:space="preserve"> 第九号　(宿泊施設) 30</t>
    <rPh sb="0" eb="1">
      <t>ダイ</t>
    </rPh>
    <rPh sb="1" eb="2">
      <t>９</t>
    </rPh>
    <rPh sb="2" eb="3">
      <t>ゴウ</t>
    </rPh>
    <rPh sb="5" eb="7">
      <t>シュクハク</t>
    </rPh>
    <rPh sb="7" eb="9">
      <t>シセツ</t>
    </rPh>
    <phoneticPr fontId="16"/>
  </si>
  <si>
    <t>ﾎﾃﾙ(宴会場等を有するもの) 30</t>
    <rPh sb="4" eb="7">
      <t>エンカイジョウ</t>
    </rPh>
    <rPh sb="7" eb="8">
      <t>トウ</t>
    </rPh>
    <rPh sb="9" eb="10">
      <t>ユウ</t>
    </rPh>
    <phoneticPr fontId="16"/>
  </si>
  <si>
    <t>保養所等 30</t>
    <rPh sb="0" eb="2">
      <t>ホヨウ</t>
    </rPh>
    <rPh sb="2" eb="3">
      <t>ショ</t>
    </rPh>
    <rPh sb="3" eb="4">
      <t>トウ</t>
    </rPh>
    <phoneticPr fontId="16"/>
  </si>
  <si>
    <t xml:space="preserve"> 第十号　(医療施設) 31</t>
    <rPh sb="0" eb="1">
      <t>ダイ</t>
    </rPh>
    <rPh sb="1" eb="2">
      <t>１０</t>
    </rPh>
    <rPh sb="2" eb="3">
      <t>ゴウ</t>
    </rPh>
    <rPh sb="5" eb="7">
      <t>イリョウ</t>
    </rPh>
    <rPh sb="7" eb="9">
      <t>シセツ</t>
    </rPh>
    <phoneticPr fontId="16"/>
  </si>
  <si>
    <t>総合病院等 31</t>
    <rPh sb="0" eb="2">
      <t>ソウゴウ</t>
    </rPh>
    <rPh sb="2" eb="5">
      <t>ビョウイントウ</t>
    </rPh>
    <phoneticPr fontId="16"/>
  </si>
  <si>
    <t xml:space="preserve"> 第十二号(文化・交流・公益施設) 33</t>
    <rPh sb="0" eb="1">
      <t>ダイ</t>
    </rPh>
    <rPh sb="1" eb="2">
      <t>１０</t>
    </rPh>
    <rPh sb="2" eb="3">
      <t>２</t>
    </rPh>
    <rPh sb="3" eb="4">
      <t>ゴウ</t>
    </rPh>
    <rPh sb="5" eb="7">
      <t>ブンカ</t>
    </rPh>
    <rPh sb="8" eb="10">
      <t>コウリュウ</t>
    </rPh>
    <rPh sb="11" eb="13">
      <t>コウエキ</t>
    </rPh>
    <rPh sb="13" eb="15">
      <t>シセツ</t>
    </rPh>
    <phoneticPr fontId="16"/>
  </si>
  <si>
    <t>映画館 33</t>
    <rPh sb="0" eb="3">
      <t>エイガカン</t>
    </rPh>
    <phoneticPr fontId="16"/>
  </si>
  <si>
    <t>劇場 33</t>
    <rPh sb="0" eb="2">
      <t>ゲキジョウ</t>
    </rPh>
    <phoneticPr fontId="16"/>
  </si>
  <si>
    <t>美術館 33</t>
    <rPh sb="0" eb="3">
      <t>ビジュツカン</t>
    </rPh>
    <phoneticPr fontId="16"/>
  </si>
  <si>
    <t>博物館 33</t>
    <rPh sb="0" eb="3">
      <t>ハクブツカン</t>
    </rPh>
    <phoneticPr fontId="16"/>
  </si>
  <si>
    <t>図書館 33</t>
    <rPh sb="0" eb="3">
      <t>トショカン</t>
    </rPh>
    <phoneticPr fontId="16"/>
  </si>
  <si>
    <t>研修所 33</t>
    <rPh sb="0" eb="2">
      <t>ケンシュウ</t>
    </rPh>
    <rPh sb="2" eb="3">
      <t>ショ</t>
    </rPh>
    <phoneticPr fontId="16"/>
  </si>
  <si>
    <t>警察署 33</t>
    <rPh sb="0" eb="3">
      <t>ケイサツショ</t>
    </rPh>
    <phoneticPr fontId="16"/>
  </si>
  <si>
    <t>消防署等 33</t>
    <rPh sb="0" eb="3">
      <t>ショウボウショ</t>
    </rPh>
    <rPh sb="3" eb="4">
      <t>トウ</t>
    </rPh>
    <phoneticPr fontId="4"/>
  </si>
  <si>
    <t>設計（第二類）</t>
    <rPh sb="0" eb="2">
      <t>セッケイ</t>
    </rPh>
    <rPh sb="3" eb="4">
      <t>ダイ</t>
    </rPh>
    <rPh sb="4" eb="5">
      <t>ニ</t>
    </rPh>
    <rPh sb="5" eb="6">
      <t>ルイ</t>
    </rPh>
    <phoneticPr fontId="3"/>
  </si>
  <si>
    <t>工事監理（第二類）</t>
    <rPh sb="0" eb="2">
      <t>コウジ</t>
    </rPh>
    <rPh sb="2" eb="4">
      <t>カンリ</t>
    </rPh>
    <rPh sb="5" eb="6">
      <t>ダイ</t>
    </rPh>
    <rPh sb="6" eb="7">
      <t>ニ</t>
    </rPh>
    <rPh sb="7" eb="8">
      <t>ルイ</t>
    </rPh>
    <phoneticPr fontId="3"/>
  </si>
  <si>
    <t>-</t>
  </si>
  <si>
    <t>欄は全て入力してください。</t>
    <rPh sb="0" eb="1">
      <t>ラン</t>
    </rPh>
    <rPh sb="2" eb="3">
      <t>スベ</t>
    </rPh>
    <rPh sb="4" eb="6">
      <t>ニュウリョク</t>
    </rPh>
    <phoneticPr fontId="3"/>
  </si>
  <si>
    <t>有</t>
  </si>
  <si>
    <t>基本設計</t>
    <rPh sb="0" eb="2">
      <t>キホン</t>
    </rPh>
    <rPh sb="2" eb="4">
      <t>セッケイ</t>
    </rPh>
    <phoneticPr fontId="3"/>
  </si>
  <si>
    <t>実施設計</t>
    <rPh sb="0" eb="2">
      <t>ジッシ</t>
    </rPh>
    <rPh sb="2" eb="4">
      <t>セッケイ</t>
    </rPh>
    <phoneticPr fontId="3"/>
  </si>
  <si>
    <t>専門学校等 18</t>
    <rPh sb="0" eb="2">
      <t>センモン</t>
    </rPh>
    <rPh sb="2" eb="4">
      <t>ガッコウ</t>
    </rPh>
    <rPh sb="4" eb="5">
      <t>トウ</t>
    </rPh>
    <phoneticPr fontId="16"/>
  </si>
  <si>
    <t>1.構造計算適合判定、ｴﾈﾙｷﾞｰ消費性能適合判定のいずれも必要</t>
    <phoneticPr fontId="3"/>
  </si>
  <si>
    <t>3.構造計算適合判定、ｴﾈﾙｷﾞｰ消費性能適合判定のいずれも不必要</t>
    <phoneticPr fontId="3"/>
  </si>
  <si>
    <t>4.必要なし</t>
    <phoneticPr fontId="3"/>
  </si>
  <si>
    <t>1.構造計算適合判定、ｴﾈﾙｷﾞｰ消費性能適合判定のいずれも必要,,2.構造計算適合判定、ｴﾈﾙｷﾞｰ消費性能適合判定のいずれかが必要,,3.構造計算適合判定、ｴﾈﾙｷﾞｰ消費性能適合判定のいずれも不必要,,4.必要なし</t>
    <phoneticPr fontId="3"/>
  </si>
  <si>
    <t>2.構造計算適合判定、ｴﾈﾙｷﾞｰ消費性能適合判定のいずれかが必要</t>
    <phoneticPr fontId="3"/>
  </si>
  <si>
    <t>←使用しない欄は</t>
    <rPh sb="1" eb="3">
      <t>シヨウ</t>
    </rPh>
    <rPh sb="6" eb="7">
      <t>ラン</t>
    </rPh>
    <phoneticPr fontId="3"/>
  </si>
  <si>
    <t xml:space="preserve"> - として下さい。</t>
    <rPh sb="6" eb="7">
      <t>クダ</t>
    </rPh>
    <phoneticPr fontId="3"/>
  </si>
  <si>
    <t>無</t>
  </si>
  <si>
    <t>共同住宅 16</t>
    <rPh sb="0" eb="2">
      <t>キョウドウ</t>
    </rPh>
    <rPh sb="1" eb="3">
      <t>ジュウタク</t>
    </rPh>
    <phoneticPr fontId="16"/>
  </si>
  <si>
    <t>老人保健施設 21</t>
    <rPh sb="0" eb="2">
      <t>ロウジン</t>
    </rPh>
    <rPh sb="2" eb="4">
      <t>ホケン</t>
    </rPh>
    <rPh sb="4" eb="6">
      <t>シセツ</t>
    </rPh>
    <phoneticPr fontId="16"/>
  </si>
  <si>
    <t>ﾘﾊﾋﾞﾘｾﾝﾀｰ 21</t>
    <phoneticPr fontId="16"/>
  </si>
  <si>
    <t>多機能福祉施設等 21</t>
    <rPh sb="0" eb="3">
      <t>タキノウ</t>
    </rPh>
    <rPh sb="3" eb="5">
      <t>フクシ</t>
    </rPh>
    <rPh sb="5" eb="7">
      <t>シセツ</t>
    </rPh>
    <rPh sb="7" eb="8">
      <t>トウ</t>
    </rPh>
    <phoneticPr fontId="16"/>
  </si>
  <si>
    <t>高等学校等 17</t>
    <rPh sb="0" eb="2">
      <t>コウトウ</t>
    </rPh>
    <rPh sb="2" eb="4">
      <t>ガッコウ</t>
    </rPh>
    <rPh sb="4" eb="5">
      <t>ナド</t>
    </rPh>
    <phoneticPr fontId="16"/>
  </si>
  <si>
    <t>大学(実験施設等を有するもの) 29</t>
    <rPh sb="0" eb="1">
      <t>ダイガク</t>
    </rPh>
    <rPh sb="2" eb="4">
      <t>ジッケン</t>
    </rPh>
    <rPh sb="5" eb="7">
      <t>シセツ</t>
    </rPh>
    <rPh sb="7" eb="8">
      <t>トウ</t>
    </rPh>
    <rPh sb="8" eb="9">
      <t>ユウ</t>
    </rPh>
    <phoneticPr fontId="16"/>
  </si>
  <si>
    <t>専門学校(実験施設等を有するもの) 29</t>
    <rPh sb="0" eb="2">
      <t>センモン</t>
    </rPh>
    <rPh sb="2" eb="4">
      <t>ガッコウ</t>
    </rPh>
    <rPh sb="7" eb="9">
      <t>シセツ</t>
    </rPh>
    <rPh sb="9" eb="10">
      <t>ナド</t>
    </rPh>
    <phoneticPr fontId="16"/>
  </si>
  <si>
    <t>専門学校(実験施設等を有するもの) 29</t>
    <rPh sb="0" eb="2">
      <t>センモン</t>
    </rPh>
    <rPh sb="2" eb="4">
      <t>ガッコウ</t>
    </rPh>
    <rPh sb="7" eb="10">
      <t>シセツナド</t>
    </rPh>
    <phoneticPr fontId="16"/>
  </si>
  <si>
    <t>例 ： 令和1年6月15日→19/6/15</t>
    <rPh sb="0" eb="1">
      <t>レイ</t>
    </rPh>
    <rPh sb="4" eb="6">
      <t>レイワ</t>
    </rPh>
    <phoneticPr fontId="4"/>
  </si>
  <si>
    <t>部分的に業務委託をしない○を－にして下さい。</t>
    <rPh sb="0" eb="3">
      <t>ブブンテキ</t>
    </rPh>
    <rPh sb="4" eb="6">
      <t>ギョウム</t>
    </rPh>
    <rPh sb="6" eb="8">
      <t>イタク</t>
    </rPh>
    <rPh sb="18" eb="19">
      <t>クダ</t>
    </rPh>
    <phoneticPr fontId="4"/>
  </si>
  <si>
    <t>欄は自由入力してください。</t>
    <rPh sb="0" eb="1">
      <t>ラン</t>
    </rPh>
    <rPh sb="2" eb="4">
      <t>ジユウ</t>
    </rPh>
    <rPh sb="4" eb="6">
      <t>ニュウリョク</t>
    </rPh>
    <phoneticPr fontId="3"/>
  </si>
  <si>
    <t>業務内容</t>
    <rPh sb="0" eb="2">
      <t>ギョウム</t>
    </rPh>
    <rPh sb="2" eb="4">
      <t>ナイヨウ</t>
    </rPh>
    <phoneticPr fontId="4"/>
  </si>
  <si>
    <t>業       種</t>
    <rPh sb="0" eb="1">
      <t>ギョウシュ</t>
    </rPh>
    <phoneticPr fontId="4"/>
  </si>
  <si>
    <t>総　　　合</t>
    <rPh sb="0" eb="1">
      <t>ソウ</t>
    </rPh>
    <rPh sb="4" eb="5">
      <t>ゴウ</t>
    </rPh>
    <phoneticPr fontId="3"/>
  </si>
  <si>
    <t>構　　　造</t>
    <rPh sb="0" eb="1">
      <t>コウ</t>
    </rPh>
    <rPh sb="4" eb="5">
      <t>ゾウ</t>
    </rPh>
    <phoneticPr fontId="3"/>
  </si>
  <si>
    <t>設　　　備</t>
    <rPh sb="0" eb="1">
      <t>セツ</t>
    </rPh>
    <rPh sb="4" eb="5">
      <t>ビ</t>
    </rPh>
    <phoneticPr fontId="3"/>
  </si>
  <si>
    <t>免責事項</t>
  </si>
  <si>
    <t>　　当プログラムの利用につき、何らかのトラブルや損失・損害等につきましては一切責任を問わないものとします。</t>
    <phoneticPr fontId="4"/>
  </si>
  <si>
    <t>　　自己の責任の上でご利用下さい。</t>
    <phoneticPr fontId="4"/>
  </si>
  <si>
    <t>取扱い説明</t>
    <rPh sb="0" eb="2">
      <t>トリアツカ</t>
    </rPh>
    <rPh sb="3" eb="5">
      <t>セツメイ</t>
    </rPh>
    <phoneticPr fontId="4"/>
  </si>
  <si>
    <t>積算シート</t>
    <rPh sb="0" eb="2">
      <t>セキサン</t>
    </rPh>
    <phoneticPr fontId="4"/>
  </si>
  <si>
    <t xml:space="preserve"> 色のｾﾙはﾜｰﾌﾟﾛ手入力で入力します。</t>
    <rPh sb="1" eb="2">
      <t>イロ</t>
    </rPh>
    <rPh sb="11" eb="12">
      <t>テ</t>
    </rPh>
    <rPh sb="12" eb="14">
      <t>ニュウリョク</t>
    </rPh>
    <rPh sb="15" eb="17">
      <t>ニュウリョク</t>
    </rPh>
    <phoneticPr fontId="4"/>
  </si>
  <si>
    <t xml:space="preserve"> 色のｾﾙはﾄﾞﾛｯﾌﾟﾀﾞｳﾝﾘｽﾄより選択入力します。</t>
    <rPh sb="1" eb="2">
      <t>イロ</t>
    </rPh>
    <rPh sb="21" eb="23">
      <t>センタク</t>
    </rPh>
    <rPh sb="23" eb="25">
      <t>ニュウリョク</t>
    </rPh>
    <phoneticPr fontId="4"/>
  </si>
  <si>
    <t xml:space="preserve"> 色のｾﾙは計算式を入力したｾﾙで自動計算します。</t>
    <rPh sb="1" eb="2">
      <t>イロ</t>
    </rPh>
    <rPh sb="6" eb="9">
      <t>ケイサンシキ</t>
    </rPh>
    <rPh sb="10" eb="12">
      <t>ニュウリョク</t>
    </rPh>
    <rPh sb="17" eb="19">
      <t>ジドウ</t>
    </rPh>
    <rPh sb="19" eb="21">
      <t>ケイサン</t>
    </rPh>
    <phoneticPr fontId="4"/>
  </si>
  <si>
    <t>委託業務名、委託場所、委託期間、建物構造、階数はそれぞれ手入力します。</t>
    <rPh sb="0" eb="2">
      <t>イタク</t>
    </rPh>
    <rPh sb="2" eb="5">
      <t>ギョウムメイ</t>
    </rPh>
    <rPh sb="6" eb="8">
      <t>イタク</t>
    </rPh>
    <rPh sb="8" eb="10">
      <t>バショ</t>
    </rPh>
    <rPh sb="11" eb="13">
      <t>イタク</t>
    </rPh>
    <rPh sb="13" eb="15">
      <t>キカン</t>
    </rPh>
    <rPh sb="16" eb="18">
      <t>タテモノ</t>
    </rPh>
    <rPh sb="18" eb="20">
      <t>コウゾウ</t>
    </rPh>
    <rPh sb="21" eb="23">
      <t>カイスウ</t>
    </rPh>
    <rPh sb="28" eb="29">
      <t>テ</t>
    </rPh>
    <rPh sb="29" eb="31">
      <t>ニュウリョク</t>
    </rPh>
    <phoneticPr fontId="4"/>
  </si>
  <si>
    <t>計算結果には反映しません。日付の入力は、半角で西暦を / で区切って入力します。</t>
    <rPh sb="0" eb="2">
      <t>ケイサン</t>
    </rPh>
    <rPh sb="2" eb="4">
      <t>ケッカ</t>
    </rPh>
    <rPh sb="6" eb="8">
      <t>ハンエイ</t>
    </rPh>
    <rPh sb="13" eb="15">
      <t>ヒヅケ</t>
    </rPh>
    <rPh sb="16" eb="18">
      <t>ニュウリョク</t>
    </rPh>
    <rPh sb="23" eb="25">
      <t>セイレキ</t>
    </rPh>
    <rPh sb="30" eb="32">
      <t>クギ</t>
    </rPh>
    <rPh sb="34" eb="36">
      <t>ニュウリョク</t>
    </rPh>
    <phoneticPr fontId="4"/>
  </si>
  <si>
    <t>建物の用途は第1類、第2類のうち該当する方をﾄﾞﾛｯﾌﾟﾀﾞｳﾝﾘｽﾄより選択入力します。</t>
    <rPh sb="0" eb="2">
      <t>タテモノ</t>
    </rPh>
    <rPh sb="3" eb="5">
      <t>ヨウト</t>
    </rPh>
    <rPh sb="6" eb="7">
      <t>ダイ</t>
    </rPh>
    <rPh sb="8" eb="9">
      <t>ルイ</t>
    </rPh>
    <rPh sb="10" eb="11">
      <t>ダイ</t>
    </rPh>
    <rPh sb="12" eb="13">
      <t>ルイ</t>
    </rPh>
    <rPh sb="16" eb="18">
      <t>ガイトウ</t>
    </rPh>
    <rPh sb="20" eb="21">
      <t>ホウ</t>
    </rPh>
    <rPh sb="37" eb="39">
      <t>センタク</t>
    </rPh>
    <rPh sb="39" eb="41">
      <t>ニュウリョク</t>
    </rPh>
    <phoneticPr fontId="4"/>
  </si>
  <si>
    <t>延べ面積の合計の数値を半角で入力します。</t>
    <rPh sb="0" eb="1">
      <t>ノ</t>
    </rPh>
    <rPh sb="2" eb="4">
      <t>メンセキ</t>
    </rPh>
    <rPh sb="5" eb="7">
      <t>ゴウケイ</t>
    </rPh>
    <rPh sb="8" eb="10">
      <t>スウチ</t>
    </rPh>
    <rPh sb="11" eb="13">
      <t>ハンカク</t>
    </rPh>
    <rPh sb="14" eb="16">
      <t>ニュウリョク</t>
    </rPh>
    <phoneticPr fontId="4"/>
  </si>
  <si>
    <t>業務内容、業種をﾄﾞﾛｯﾌﾟﾀﾞｳﾝﾘｽﾄより選択入力します。</t>
    <rPh sb="0" eb="2">
      <t>ギョウム</t>
    </rPh>
    <rPh sb="2" eb="4">
      <t>ナイヨウ</t>
    </rPh>
    <rPh sb="5" eb="7">
      <t>ギョウシュ</t>
    </rPh>
    <rPh sb="23" eb="25">
      <t>センタク</t>
    </rPh>
    <rPh sb="25" eb="27">
      <t>ニュウリョク</t>
    </rPh>
    <phoneticPr fontId="4"/>
  </si>
  <si>
    <t>直接人件費単価 技師(Ｃ)を半角数値で入力します。</t>
    <rPh sb="14" eb="16">
      <t>ハンカク</t>
    </rPh>
    <rPh sb="16" eb="18">
      <t>スウチ</t>
    </rPh>
    <phoneticPr fontId="4"/>
  </si>
  <si>
    <t>以上の入力で業務報酬金額を計算します。</t>
    <rPh sb="0" eb="2">
      <t>イジョウ</t>
    </rPh>
    <rPh sb="3" eb="5">
      <t>ニュウリョク</t>
    </rPh>
    <rPh sb="6" eb="8">
      <t>ギョウム</t>
    </rPh>
    <rPh sb="8" eb="10">
      <t>ホウシュウ</t>
    </rPh>
    <rPh sb="10" eb="12">
      <t>キンガク</t>
    </rPh>
    <rPh sb="13" eb="15">
      <t>ケイサン</t>
    </rPh>
    <phoneticPr fontId="4"/>
  </si>
  <si>
    <t>上記以外の追加業務がある場合は、その他追加業務の黄色いｾﾙ内に業務名、業務時間を入力します。</t>
    <rPh sb="1" eb="3">
      <t>ジョウキ</t>
    </rPh>
    <rPh sb="3" eb="5">
      <t>イガイ</t>
    </rPh>
    <rPh sb="6" eb="8">
      <t>ツイカ</t>
    </rPh>
    <rPh sb="8" eb="10">
      <t>ギョウム</t>
    </rPh>
    <rPh sb="13" eb="15">
      <t>バアイ</t>
    </rPh>
    <rPh sb="19" eb="20">
      <t>タ</t>
    </rPh>
    <rPh sb="20" eb="22">
      <t>ツイカ</t>
    </rPh>
    <rPh sb="22" eb="24">
      <t>ギョウム</t>
    </rPh>
    <rPh sb="25" eb="27">
      <t>キイロ</t>
    </rPh>
    <rPh sb="30" eb="31">
      <t>ナイ</t>
    </rPh>
    <rPh sb="32" eb="35">
      <t>ギョウムメイ</t>
    </rPh>
    <rPh sb="36" eb="38">
      <t>ギョウム</t>
    </rPh>
    <rPh sb="38" eb="40">
      <t>ジカン</t>
    </rPh>
    <rPh sb="41" eb="43">
      <t>ニュウリョク</t>
    </rPh>
    <phoneticPr fontId="4"/>
  </si>
  <si>
    <t>特別経費が有れば入力します。</t>
    <rPh sb="0" eb="2">
      <t>トクベツ</t>
    </rPh>
    <rPh sb="2" eb="4">
      <t>ケイヒ</t>
    </rPh>
    <rPh sb="5" eb="6">
      <t>ア</t>
    </rPh>
    <rPh sb="8" eb="10">
      <t>ニュウリョク</t>
    </rPh>
    <phoneticPr fontId="4"/>
  </si>
  <si>
    <t>業務対象率は、次のｼｰﾄの業務細分率表で計算します。</t>
    <rPh sb="0" eb="2">
      <t>ギョウム</t>
    </rPh>
    <rPh sb="2" eb="4">
      <t>タイショウ</t>
    </rPh>
    <rPh sb="4" eb="5">
      <t>リツ</t>
    </rPh>
    <rPh sb="7" eb="8">
      <t>ツギ</t>
    </rPh>
    <rPh sb="13" eb="15">
      <t>ギョウム</t>
    </rPh>
    <rPh sb="15" eb="17">
      <t>サイブン</t>
    </rPh>
    <rPh sb="17" eb="18">
      <t>リツ</t>
    </rPh>
    <rPh sb="18" eb="19">
      <t>ヒョウ</t>
    </rPh>
    <rPh sb="20" eb="22">
      <t>ケイサン</t>
    </rPh>
    <phoneticPr fontId="4"/>
  </si>
  <si>
    <t>業務細分率シート</t>
    <rPh sb="0" eb="2">
      <t>ギョウム</t>
    </rPh>
    <rPh sb="2" eb="4">
      <t>サイブン</t>
    </rPh>
    <rPh sb="4" eb="5">
      <t>リツ</t>
    </rPh>
    <phoneticPr fontId="4"/>
  </si>
  <si>
    <t>その結果が、前ｼｰﾄの業務対象率に反映します。</t>
    <rPh sb="2" eb="4">
      <t>ケッカ</t>
    </rPh>
    <rPh sb="6" eb="7">
      <t>マエ</t>
    </rPh>
    <rPh sb="11" eb="13">
      <t>ギョウム</t>
    </rPh>
    <rPh sb="13" eb="15">
      <t>タイショウ</t>
    </rPh>
    <rPh sb="15" eb="16">
      <t>リツ</t>
    </rPh>
    <rPh sb="17" eb="19">
      <t>ハンエイ</t>
    </rPh>
    <phoneticPr fontId="4"/>
  </si>
  <si>
    <t>このﾌｧｲﾙの内容は、</t>
    <rPh sb="5" eb="7">
      <t>ナイヨウ</t>
    </rPh>
    <phoneticPr fontId="11"/>
  </si>
  <si>
    <t>入力するシートは、黄色の4シートです。</t>
    <rPh sb="0" eb="1">
      <t>ニュウリョク</t>
    </rPh>
    <rPh sb="8" eb="10">
      <t>キイロ</t>
    </rPh>
    <phoneticPr fontId="3"/>
  </si>
  <si>
    <t>業務細分率シート(総合）（構造）（設備）それぞれに入力します。</t>
    <rPh sb="0" eb="1">
      <t>ギョウム</t>
    </rPh>
    <rPh sb="1" eb="3">
      <t>サイブン</t>
    </rPh>
    <rPh sb="3" eb="4">
      <t>リツ</t>
    </rPh>
    <rPh sb="8" eb="10">
      <t>ソウゴウ</t>
    </rPh>
    <rPh sb="12" eb="14">
      <t>コウゾウ</t>
    </rPh>
    <rPh sb="16" eb="18">
      <t>セツビ</t>
    </rPh>
    <rPh sb="24" eb="26">
      <t>ニュウリョク</t>
    </rPh>
    <phoneticPr fontId="3"/>
  </si>
  <si>
    <t>「業務量［人・時間］」　端数処理の方法：1,000以上→10の位より切り捨て、1,000未満→1の位切り捨て</t>
    <rPh sb="1" eb="4">
      <t>ギョウムリョウ</t>
    </rPh>
    <rPh sb="3" eb="4">
      <t>リョウ</t>
    </rPh>
    <rPh sb="5" eb="6">
      <t>ニン</t>
    </rPh>
    <rPh sb="7" eb="9">
      <t>ジカン</t>
    </rPh>
    <phoneticPr fontId="3"/>
  </si>
  <si>
    <t>両方を選択しないよう、必ず片方を「－」に選択して下さい。</t>
    <rPh sb="0" eb="2">
      <t>リョウホウ</t>
    </rPh>
    <rPh sb="3" eb="5">
      <t>センタク</t>
    </rPh>
    <rPh sb="11" eb="12">
      <t>カナラ</t>
    </rPh>
    <rPh sb="13" eb="15">
      <t>カタホウ</t>
    </rPh>
    <rPh sb="20" eb="22">
      <t>センタク</t>
    </rPh>
    <rPh sb="24" eb="25">
      <t>クダ</t>
    </rPh>
    <phoneticPr fontId="4"/>
  </si>
  <si>
    <t>(B)諸経費率（通常は1,1）、（C)経費率（通常は0.15）、消費税率を半角数値で入力します。</t>
    <rPh sb="3" eb="6">
      <t>ショケイヒ</t>
    </rPh>
    <rPh sb="6" eb="7">
      <t>リツ</t>
    </rPh>
    <rPh sb="8" eb="10">
      <t>ツウジョウ</t>
    </rPh>
    <rPh sb="19" eb="22">
      <t>ケイヒリツ</t>
    </rPh>
    <rPh sb="23" eb="25">
      <t>ツウジョウ</t>
    </rPh>
    <rPh sb="32" eb="34">
      <t>ショウヒ</t>
    </rPh>
    <rPh sb="34" eb="35">
      <t>ゼイ</t>
    </rPh>
    <rPh sb="35" eb="36">
      <t>リツ</t>
    </rPh>
    <rPh sb="37" eb="39">
      <t>ハンカク</t>
    </rPh>
    <rPh sb="39" eb="41">
      <t>スウチ</t>
    </rPh>
    <rPh sb="42" eb="44">
      <t>ニュウリョク</t>
    </rPh>
    <phoneticPr fontId="4"/>
  </si>
  <si>
    <t>複数の難易度係数を「有」にした場合、最も大きい係数が選択されます。</t>
    <rPh sb="0" eb="1">
      <t>フクスウ</t>
    </rPh>
    <rPh sb="2" eb="5">
      <t>ナンイド</t>
    </rPh>
    <rPh sb="5" eb="7">
      <t>ケイスウ</t>
    </rPh>
    <rPh sb="9" eb="10">
      <t>ア</t>
    </rPh>
    <rPh sb="14" eb="16">
      <t>バアイ</t>
    </rPh>
    <rPh sb="17" eb="18">
      <t>モット</t>
    </rPh>
    <rPh sb="19" eb="20">
      <t>オオ</t>
    </rPh>
    <rPh sb="22" eb="24">
      <t>ケイスウ</t>
    </rPh>
    <rPh sb="25" eb="27">
      <t>センタク</t>
    </rPh>
    <phoneticPr fontId="3"/>
  </si>
  <si>
    <t>「最終業務量」は、下記の合計として算出します。</t>
    <rPh sb="0" eb="2">
      <t>サイシュウ</t>
    </rPh>
    <rPh sb="2" eb="5">
      <t>ギョウムリョウ</t>
    </rPh>
    <rPh sb="9" eb="11">
      <t>カキ</t>
    </rPh>
    <rPh sb="12" eb="14">
      <t>ゴウケイ</t>
    </rPh>
    <rPh sb="17" eb="19">
      <t>サンシュツ</t>
    </rPh>
    <phoneticPr fontId="3"/>
  </si>
  <si>
    <t>対象外の業務が有れば、その業務の○をﾄﾞﾛｯﾌﾟﾀﾞｳﾝﾘｽﾄから－にして、0.00にします。</t>
    <rPh sb="0" eb="3">
      <t>タイショウガイ</t>
    </rPh>
    <rPh sb="4" eb="6">
      <t>ギョウム</t>
    </rPh>
    <rPh sb="7" eb="8">
      <t>ア</t>
    </rPh>
    <rPh sb="13" eb="15">
      <t>ギョウム</t>
    </rPh>
    <phoneticPr fontId="4"/>
  </si>
  <si>
    <t>業務報酬基準検討委員会　編」に記載されている略算方法、及び②「官庁施設の設計業務等積算要領　平成31年</t>
    <rPh sb="14" eb="16">
      <t>キサイ</t>
    </rPh>
    <rPh sb="21" eb="23">
      <t>リャクサン</t>
    </rPh>
    <rPh sb="23" eb="25">
      <t>ホウホウ</t>
    </rPh>
    <rPh sb="27" eb="28">
      <t>オヨ</t>
    </rPh>
    <rPh sb="31" eb="33">
      <t>カンチョウ</t>
    </rPh>
    <rPh sb="33" eb="35">
      <t>シセツ</t>
    </rPh>
    <rPh sb="36" eb="38">
      <t>セッケイ</t>
    </rPh>
    <rPh sb="38" eb="40">
      <t>ギョウム</t>
    </rPh>
    <rPh sb="40" eb="41">
      <t>トウ</t>
    </rPh>
    <rPh sb="41" eb="43">
      <t>セキサン</t>
    </rPh>
    <rPh sb="43" eb="45">
      <t>ヨウリョウ</t>
    </rPh>
    <rPh sb="46" eb="48">
      <t>ヘイセイ</t>
    </rPh>
    <rPh sb="50" eb="51">
      <t>ネン</t>
    </rPh>
    <phoneticPr fontId="3"/>
  </si>
  <si>
    <t>1月改定版」に準拠しています。</t>
    <rPh sb="1" eb="2">
      <t>ガツ</t>
    </rPh>
    <rPh sb="2" eb="4">
      <t>カイテイ</t>
    </rPh>
    <rPh sb="4" eb="5">
      <t>バン</t>
    </rPh>
    <rPh sb="7" eb="9">
      <t>ジュンキョ</t>
    </rPh>
    <phoneticPr fontId="3"/>
  </si>
  <si>
    <t>　戸建住宅・複合用途の建築物には対応していません。</t>
    <rPh sb="0" eb="2">
      <t>コダテ</t>
    </rPh>
    <rPh sb="2" eb="4">
      <t>ジュウタク</t>
    </rPh>
    <rPh sb="6" eb="8">
      <t>フクゴウ</t>
    </rPh>
    <rPh sb="8" eb="10">
      <t>ヨウト</t>
    </rPh>
    <rPh sb="11" eb="14">
      <t>ケンチクブツ</t>
    </rPh>
    <rPh sb="16" eb="18">
      <t>タイオウ</t>
    </rPh>
    <phoneticPr fontId="3"/>
  </si>
  <si>
    <t>　複合用途の場合、用途別に個別に本ｿﾌﾄによって算定し、上記①基準P143に準じて算定してください。</t>
    <rPh sb="1" eb="2">
      <t>フクゴウ</t>
    </rPh>
    <rPh sb="2" eb="4">
      <t>ヨウト</t>
    </rPh>
    <rPh sb="5" eb="7">
      <t>バアイ</t>
    </rPh>
    <rPh sb="9" eb="11">
      <t>ヨウト</t>
    </rPh>
    <rPh sb="11" eb="12">
      <t>ベツ</t>
    </rPh>
    <rPh sb="13" eb="15">
      <t>コベツ</t>
    </rPh>
    <rPh sb="16" eb="17">
      <t>ホン</t>
    </rPh>
    <rPh sb="24" eb="26">
      <t>サンテイ</t>
    </rPh>
    <rPh sb="28" eb="30">
      <t>ジョウキ</t>
    </rPh>
    <rPh sb="31" eb="33">
      <t>キジュン</t>
    </rPh>
    <phoneticPr fontId="3"/>
  </si>
  <si>
    <t>難易度係数、計画通知又は確認申請、積算業務の有無、完成図の確認の有無をﾄﾞﾛｯﾌﾟﾀﾞｳﾝﾘｽﾄより選択入</t>
    <rPh sb="0" eb="3">
      <t>ナンイド</t>
    </rPh>
    <rPh sb="3" eb="5">
      <t>ケイスウ</t>
    </rPh>
    <rPh sb="6" eb="8">
      <t>ケイカク</t>
    </rPh>
    <rPh sb="8" eb="10">
      <t>ツウチ</t>
    </rPh>
    <rPh sb="10" eb="11">
      <t>マタ</t>
    </rPh>
    <rPh sb="12" eb="14">
      <t>カクニン</t>
    </rPh>
    <rPh sb="14" eb="16">
      <t>シンセイ</t>
    </rPh>
    <rPh sb="25" eb="27">
      <t>カンセイ</t>
    </rPh>
    <rPh sb="27" eb="28">
      <t>ズ</t>
    </rPh>
    <rPh sb="29" eb="31">
      <t>カクニン</t>
    </rPh>
    <rPh sb="32" eb="34">
      <t>ウム</t>
    </rPh>
    <rPh sb="50" eb="52">
      <t>センタク</t>
    </rPh>
    <phoneticPr fontId="4"/>
  </si>
  <si>
    <t>力します。</t>
    <rPh sb="0" eb="1">
      <t>リョク</t>
    </rPh>
    <phoneticPr fontId="4"/>
  </si>
  <si>
    <t>　（端数処理された業務量）×（難易度係数）＋（積算業務量）＋（計画通知又は確認申請）＋</t>
    <phoneticPr fontId="3"/>
  </si>
  <si>
    <t>（完了図確認業務量）＋（その他追加業務）</t>
    <rPh sb="14" eb="15">
      <t>タ</t>
    </rPh>
    <rPh sb="15" eb="17">
      <t>ツイカ</t>
    </rPh>
    <rPh sb="17" eb="19">
      <t>ギョウム</t>
    </rPh>
    <phoneticPr fontId="3"/>
  </si>
  <si>
    <t>直接人件費単価は、国土交通省のﾎｰﾑﾍﾟｰｼﾞで年度毎に公表されています。</t>
    <rPh sb="0" eb="2">
      <t>チョクセツ</t>
    </rPh>
    <rPh sb="2" eb="5">
      <t>ジンケンヒ</t>
    </rPh>
    <rPh sb="5" eb="7">
      <t>タンカ</t>
    </rPh>
    <rPh sb="9" eb="11">
      <t>コクド</t>
    </rPh>
    <rPh sb="11" eb="14">
      <t>コウツウショウ</t>
    </rPh>
    <rPh sb="24" eb="25">
      <t>ゴト</t>
    </rPh>
    <rPh sb="25" eb="26">
      <t>ニ</t>
    </rPh>
    <rPh sb="26" eb="27">
      <t>ゴト</t>
    </rPh>
    <rPh sb="28" eb="30">
      <t>コウヒョウ</t>
    </rPh>
    <phoneticPr fontId="4"/>
  </si>
  <si>
    <r>
      <t>第一号　（物流施設）</t>
    </r>
    <r>
      <rPr>
        <sz val="10"/>
        <color rgb="FFFFCCFF"/>
        <rFont val="ＭＳ 明朝"/>
        <family val="1"/>
        <charset val="128"/>
      </rPr>
      <t>11</t>
    </r>
    <rPh sb="0" eb="1">
      <t>ダイイチ</t>
    </rPh>
    <rPh sb="1" eb="2">
      <t>イチ</t>
    </rPh>
    <rPh sb="4" eb="6">
      <t>ブツリュウ</t>
    </rPh>
    <rPh sb="6" eb="8">
      <t>シセツ</t>
    </rPh>
    <phoneticPr fontId="16"/>
  </si>
  <si>
    <r>
      <t xml:space="preserve"> 第一号　(物流施設) </t>
    </r>
    <r>
      <rPr>
        <sz val="10"/>
        <color rgb="FFFFCCFF"/>
        <rFont val="ＭＳ 明朝"/>
        <family val="1"/>
        <charset val="128"/>
      </rPr>
      <t>23</t>
    </r>
    <rPh sb="1" eb="2">
      <t>ダイ</t>
    </rPh>
    <rPh sb="2" eb="3">
      <t>１</t>
    </rPh>
    <rPh sb="3" eb="4">
      <t>ゴウ</t>
    </rPh>
    <rPh sb="6" eb="8">
      <t>ブツリュウ</t>
    </rPh>
    <rPh sb="8" eb="10">
      <t>シセツ</t>
    </rPh>
    <phoneticPr fontId="16"/>
  </si>
  <si>
    <r>
      <t xml:space="preserve">車庫 </t>
    </r>
    <r>
      <rPr>
        <sz val="10"/>
        <color rgb="FFFFCCFF"/>
        <rFont val="ＭＳ 明朝"/>
        <family val="1"/>
        <charset val="128"/>
      </rPr>
      <t>11</t>
    </r>
    <rPh sb="0" eb="2">
      <t>シャコ</t>
    </rPh>
    <phoneticPr fontId="16"/>
  </si>
  <si>
    <r>
      <t xml:space="preserve">立体倉庫 </t>
    </r>
    <r>
      <rPr>
        <sz val="10"/>
        <color rgb="FFFFCCFF"/>
        <rFont val="ＭＳ 明朝"/>
        <family val="1"/>
        <charset val="128"/>
      </rPr>
      <t>23</t>
    </r>
    <rPh sb="0" eb="2">
      <t>リッタイ</t>
    </rPh>
    <rPh sb="2" eb="4">
      <t>ソウコ</t>
    </rPh>
    <phoneticPr fontId="16"/>
  </si>
  <si>
    <r>
      <t xml:space="preserve">倉庫 </t>
    </r>
    <r>
      <rPr>
        <sz val="10"/>
        <color rgb="FFFFCCFF"/>
        <rFont val="ＭＳ 明朝"/>
        <family val="1"/>
        <charset val="128"/>
      </rPr>
      <t>11</t>
    </r>
    <rPh sb="0" eb="2">
      <t>ソウコ</t>
    </rPh>
    <phoneticPr fontId="16"/>
  </si>
  <si>
    <r>
      <t xml:space="preserve">物流ﾀｰﾐﾅﾙ等 </t>
    </r>
    <r>
      <rPr>
        <sz val="10"/>
        <color rgb="FFFFCCFF"/>
        <rFont val="ＭＳ 明朝"/>
        <family val="1"/>
        <charset val="128"/>
      </rPr>
      <t>23</t>
    </r>
    <rPh sb="0" eb="2">
      <t>ブツリュウ</t>
    </rPh>
    <rPh sb="7" eb="8">
      <t>トウ</t>
    </rPh>
    <phoneticPr fontId="16"/>
  </si>
  <si>
    <r>
      <t xml:space="preserve">立体駐車場等 </t>
    </r>
    <r>
      <rPr>
        <sz val="10"/>
        <color rgb="FFFFCCFF"/>
        <rFont val="ＭＳ 明朝"/>
        <family val="1"/>
        <charset val="128"/>
      </rPr>
      <t>11</t>
    </r>
    <rPh sb="0" eb="2">
      <t>リッタイ</t>
    </rPh>
    <rPh sb="2" eb="5">
      <t>チュウシャジョウ</t>
    </rPh>
    <rPh sb="5" eb="6">
      <t>トウ</t>
    </rPh>
    <phoneticPr fontId="16"/>
  </si>
  <si>
    <r>
      <t xml:space="preserve"> 第二号　(生産施設) </t>
    </r>
    <r>
      <rPr>
        <sz val="10"/>
        <color rgb="FFFFCCFF"/>
        <rFont val="ＭＳ 明朝"/>
        <family val="1"/>
        <charset val="128"/>
      </rPr>
      <t>24</t>
    </r>
    <rPh sb="0" eb="1">
      <t>ダイ</t>
    </rPh>
    <rPh sb="1" eb="2">
      <t>２</t>
    </rPh>
    <rPh sb="2" eb="3">
      <t>ゴウ</t>
    </rPh>
    <rPh sb="5" eb="7">
      <t>セイサン</t>
    </rPh>
    <rPh sb="7" eb="9">
      <t>シセツ</t>
    </rPh>
    <phoneticPr fontId="16"/>
  </si>
  <si>
    <r>
      <t xml:space="preserve">第二号　(生産施設) </t>
    </r>
    <r>
      <rPr>
        <sz val="10"/>
        <color rgb="FFFFCCFF"/>
        <rFont val="ＭＳ 明朝"/>
        <family val="1"/>
        <charset val="128"/>
      </rPr>
      <t>12</t>
    </r>
    <rPh sb="2" eb="4">
      <t>セイサン</t>
    </rPh>
    <rPh sb="4" eb="6">
      <t>シセツ</t>
    </rPh>
    <phoneticPr fontId="16"/>
  </si>
  <si>
    <r>
      <t xml:space="preserve">化学工場 </t>
    </r>
    <r>
      <rPr>
        <sz val="10"/>
        <color rgb="FFFFCCFF"/>
        <rFont val="ＭＳ 明朝"/>
        <family val="1"/>
        <charset val="128"/>
      </rPr>
      <t>24</t>
    </r>
    <rPh sb="0" eb="2">
      <t>カガク</t>
    </rPh>
    <rPh sb="2" eb="4">
      <t>コウジョウ</t>
    </rPh>
    <phoneticPr fontId="16"/>
  </si>
  <si>
    <r>
      <t xml:space="preserve">組立工場等 </t>
    </r>
    <r>
      <rPr>
        <sz val="10"/>
        <color rgb="FFFFCCFF"/>
        <rFont val="ＭＳ 明朝"/>
        <family val="1"/>
        <charset val="128"/>
      </rPr>
      <t>12</t>
    </r>
    <rPh sb="0" eb="2">
      <t>クミタテ</t>
    </rPh>
    <rPh sb="2" eb="4">
      <t>コウジョウ</t>
    </rPh>
    <rPh sb="4" eb="5">
      <t>トウ</t>
    </rPh>
    <phoneticPr fontId="16"/>
  </si>
  <si>
    <r>
      <t xml:space="preserve">薬品工場 </t>
    </r>
    <r>
      <rPr>
        <sz val="10"/>
        <color rgb="FFFFCCFF"/>
        <rFont val="ＭＳ 明朝"/>
        <family val="1"/>
        <charset val="128"/>
      </rPr>
      <t>24</t>
    </r>
    <rPh sb="0" eb="2">
      <t>ヤクヒン</t>
    </rPh>
    <rPh sb="2" eb="4">
      <t>コウジョウ</t>
    </rPh>
    <phoneticPr fontId="16"/>
  </si>
  <si>
    <r>
      <t xml:space="preserve">第三号　(運動施設) </t>
    </r>
    <r>
      <rPr>
        <sz val="10"/>
        <color rgb="FFFFCCFF"/>
        <rFont val="ＭＳ 明朝"/>
        <family val="1"/>
        <charset val="128"/>
      </rPr>
      <t>13</t>
    </r>
    <rPh sb="0" eb="1">
      <t>３</t>
    </rPh>
    <rPh sb="1" eb="2">
      <t>ゴウ</t>
    </rPh>
    <rPh sb="4" eb="6">
      <t>ウンドウ</t>
    </rPh>
    <rPh sb="6" eb="8">
      <t>シセツ</t>
    </rPh>
    <phoneticPr fontId="16"/>
  </si>
  <si>
    <r>
      <t xml:space="preserve">食品工場 </t>
    </r>
    <r>
      <rPr>
        <sz val="10"/>
        <color rgb="FFFFCCFF"/>
        <rFont val="ＭＳ 明朝"/>
        <family val="1"/>
        <charset val="128"/>
      </rPr>
      <t>24</t>
    </r>
    <rPh sb="0" eb="2">
      <t>ショクヒン</t>
    </rPh>
    <rPh sb="2" eb="4">
      <t>コウジョウ</t>
    </rPh>
    <phoneticPr fontId="16"/>
  </si>
  <si>
    <r>
      <t xml:space="preserve">体育館 </t>
    </r>
    <r>
      <rPr>
        <sz val="10"/>
        <color rgb="FFFFCCFF"/>
        <rFont val="ＭＳ 明朝"/>
        <family val="1"/>
        <charset val="128"/>
      </rPr>
      <t>13</t>
    </r>
    <rPh sb="0" eb="3">
      <t>タイイクカン</t>
    </rPh>
    <phoneticPr fontId="16"/>
  </si>
  <si>
    <r>
      <t xml:space="preserve">特殊設備を付帯する工場等 </t>
    </r>
    <r>
      <rPr>
        <sz val="10"/>
        <color rgb="FFFFCCFF"/>
        <rFont val="ＭＳ 明朝"/>
        <family val="1"/>
        <charset val="128"/>
      </rPr>
      <t>24</t>
    </r>
    <rPh sb="0" eb="2">
      <t>トクシュ</t>
    </rPh>
    <rPh sb="2" eb="4">
      <t>セツビ</t>
    </rPh>
    <rPh sb="5" eb="7">
      <t>フタイ</t>
    </rPh>
    <rPh sb="9" eb="12">
      <t>コウジョウトウ</t>
    </rPh>
    <phoneticPr fontId="16"/>
  </si>
  <si>
    <r>
      <t xml:space="preserve">武道館  </t>
    </r>
    <r>
      <rPr>
        <sz val="10"/>
        <color rgb="FFFFCCFF"/>
        <rFont val="ＭＳ 明朝"/>
        <family val="1"/>
        <charset val="128"/>
      </rPr>
      <t>13</t>
    </r>
    <rPh sb="0" eb="3">
      <t>ブドウカン</t>
    </rPh>
    <phoneticPr fontId="16"/>
  </si>
  <si>
    <r>
      <t xml:space="preserve"> 第三号　(運動施設) </t>
    </r>
    <r>
      <rPr>
        <sz val="10"/>
        <color rgb="FFFFCCFF"/>
        <rFont val="ＭＳ 明朝"/>
        <family val="1"/>
        <charset val="128"/>
      </rPr>
      <t>25</t>
    </r>
    <rPh sb="0" eb="1">
      <t>ダイ</t>
    </rPh>
    <rPh sb="1" eb="2">
      <t>３</t>
    </rPh>
    <rPh sb="2" eb="3">
      <t>ゴウ</t>
    </rPh>
    <rPh sb="5" eb="7">
      <t>ウンドウ</t>
    </rPh>
    <rPh sb="7" eb="9">
      <t>シセツ</t>
    </rPh>
    <phoneticPr fontId="16"/>
  </si>
  <si>
    <r>
      <t xml:space="preserve">ｽﾎﾟｰﾂｼﾞﾑ等 </t>
    </r>
    <r>
      <rPr>
        <sz val="10"/>
        <color rgb="FFFFCCFF"/>
        <rFont val="ＭＳ 明朝"/>
        <family val="1"/>
        <charset val="128"/>
      </rPr>
      <t>13</t>
    </r>
    <rPh sb="6" eb="7">
      <t>トウ</t>
    </rPh>
    <phoneticPr fontId="16"/>
  </si>
  <si>
    <r>
      <t xml:space="preserve">屋内ﾌﾟｰﾙ </t>
    </r>
    <r>
      <rPr>
        <sz val="10"/>
        <color rgb="FFFFCCFF"/>
        <rFont val="ＭＳ 明朝"/>
        <family val="1"/>
        <charset val="128"/>
      </rPr>
      <t>25</t>
    </r>
    <rPh sb="0" eb="2">
      <t>オクナイ</t>
    </rPh>
    <phoneticPr fontId="16"/>
  </si>
  <si>
    <r>
      <t xml:space="preserve">第四号　(業務施設) </t>
    </r>
    <r>
      <rPr>
        <sz val="10"/>
        <color rgb="FFFFCCFF"/>
        <rFont val="ＭＳ 明朝"/>
        <family val="1"/>
        <charset val="128"/>
      </rPr>
      <t>14</t>
    </r>
    <rPh sb="0" eb="1">
      <t>４</t>
    </rPh>
    <rPh sb="1" eb="2">
      <t>ゴウ</t>
    </rPh>
    <rPh sb="4" eb="6">
      <t>ギョウム</t>
    </rPh>
    <rPh sb="6" eb="8">
      <t>シセツ</t>
    </rPh>
    <phoneticPr fontId="16"/>
  </si>
  <si>
    <r>
      <t xml:space="preserve">ｽﾀｼﾞｱﾑ等 </t>
    </r>
    <r>
      <rPr>
        <sz val="10"/>
        <color rgb="FFFFCCFF"/>
        <rFont val="ＭＳ 明朝"/>
        <family val="1"/>
        <charset val="128"/>
      </rPr>
      <t>25</t>
    </r>
    <rPh sb="6" eb="7">
      <t>トウ</t>
    </rPh>
    <phoneticPr fontId="16"/>
  </si>
  <si>
    <r>
      <t xml:space="preserve">事務所等 </t>
    </r>
    <r>
      <rPr>
        <sz val="10"/>
        <color rgb="FFFFCCFF"/>
        <rFont val="ＭＳ 明朝"/>
        <family val="1"/>
        <charset val="128"/>
      </rPr>
      <t>14</t>
    </r>
    <rPh sb="0" eb="2">
      <t>ジム</t>
    </rPh>
    <rPh sb="2" eb="3">
      <t>ショ</t>
    </rPh>
    <rPh sb="3" eb="4">
      <t>トウ</t>
    </rPh>
    <phoneticPr fontId="16"/>
  </si>
  <si>
    <r>
      <t xml:space="preserve"> 第四号　(業務施設) </t>
    </r>
    <r>
      <rPr>
        <sz val="10"/>
        <color rgb="FFFFCCFF"/>
        <rFont val="ＭＳ 明朝"/>
        <family val="1"/>
        <charset val="128"/>
      </rPr>
      <t>26</t>
    </r>
    <rPh sb="0" eb="1">
      <t>ダイ</t>
    </rPh>
    <rPh sb="1" eb="2">
      <t>４</t>
    </rPh>
    <rPh sb="2" eb="3">
      <t>ゴウ</t>
    </rPh>
    <rPh sb="5" eb="7">
      <t>ギョウム</t>
    </rPh>
    <rPh sb="7" eb="9">
      <t>シセツ</t>
    </rPh>
    <phoneticPr fontId="16"/>
  </si>
  <si>
    <r>
      <t xml:space="preserve">第五号 (商業施設) </t>
    </r>
    <r>
      <rPr>
        <sz val="10"/>
        <color rgb="FFFFCCFF"/>
        <rFont val="ＭＳ 明朝"/>
        <family val="1"/>
        <charset val="128"/>
      </rPr>
      <t>15</t>
    </r>
    <rPh sb="0" eb="1">
      <t>５</t>
    </rPh>
    <rPh sb="1" eb="2">
      <t>ゴウ</t>
    </rPh>
    <rPh sb="4" eb="6">
      <t>ショウギョウ</t>
    </rPh>
    <rPh sb="6" eb="8">
      <t>シセツ</t>
    </rPh>
    <phoneticPr fontId="16"/>
  </si>
  <si>
    <r>
      <t xml:space="preserve">銀行 </t>
    </r>
    <r>
      <rPr>
        <sz val="10"/>
        <color rgb="FFFFCCFF"/>
        <rFont val="ＭＳ 明朝"/>
        <family val="1"/>
        <charset val="128"/>
      </rPr>
      <t>26</t>
    </r>
    <rPh sb="0" eb="2">
      <t>ギンコウ</t>
    </rPh>
    <phoneticPr fontId="16"/>
  </si>
  <si>
    <r>
      <t xml:space="preserve">店舗 </t>
    </r>
    <r>
      <rPr>
        <sz val="10"/>
        <color rgb="FFFFCCFF"/>
        <rFont val="ＭＳ 明朝"/>
        <family val="1"/>
        <charset val="128"/>
      </rPr>
      <t>15</t>
    </r>
    <rPh sb="0" eb="1">
      <t>テンポ</t>
    </rPh>
    <phoneticPr fontId="16"/>
  </si>
  <si>
    <r>
      <t xml:space="preserve">本社ﾋﾞﾙ </t>
    </r>
    <r>
      <rPr>
        <sz val="10"/>
        <color rgb="FFFFCCFF"/>
        <rFont val="ＭＳ 明朝"/>
        <family val="1"/>
        <charset val="128"/>
      </rPr>
      <t>26</t>
    </r>
    <rPh sb="0" eb="2">
      <t>ホンシャ</t>
    </rPh>
    <phoneticPr fontId="16"/>
  </si>
  <si>
    <r>
      <t xml:space="preserve">料理店 </t>
    </r>
    <r>
      <rPr>
        <sz val="10"/>
        <color rgb="FFFFCCFF"/>
        <rFont val="ＭＳ 明朝"/>
        <family val="1"/>
        <charset val="128"/>
      </rPr>
      <t>15</t>
    </r>
    <rPh sb="0" eb="2">
      <t>リョウリ</t>
    </rPh>
    <rPh sb="2" eb="3">
      <t>テン</t>
    </rPh>
    <phoneticPr fontId="16"/>
  </si>
  <si>
    <r>
      <t xml:space="preserve">庁舎等 </t>
    </r>
    <r>
      <rPr>
        <sz val="10"/>
        <color rgb="FFFFCCFF"/>
        <rFont val="ＭＳ 明朝"/>
        <family val="1"/>
        <charset val="128"/>
      </rPr>
      <t>26</t>
    </r>
    <rPh sb="0" eb="2">
      <t>チョウシャ</t>
    </rPh>
    <rPh sb="2" eb="3">
      <t>トウ</t>
    </rPh>
    <phoneticPr fontId="16"/>
  </si>
  <si>
    <r>
      <t xml:space="preserve">ｽｰﾊﾟｰﾏｰｹｯﾄ等 </t>
    </r>
    <r>
      <rPr>
        <sz val="10"/>
        <color rgb="FFFFCCFF"/>
        <rFont val="ＭＳ 明朝"/>
        <family val="1"/>
        <charset val="128"/>
      </rPr>
      <t>15</t>
    </r>
    <rPh sb="8" eb="9">
      <t>トウ</t>
    </rPh>
    <phoneticPr fontId="16"/>
  </si>
  <si>
    <r>
      <t xml:space="preserve"> 第五号 (商業施設) </t>
    </r>
    <r>
      <rPr>
        <sz val="10"/>
        <color rgb="FFFFCCFF"/>
        <rFont val="ＭＳ 明朝"/>
        <family val="1"/>
        <charset val="128"/>
      </rPr>
      <t>27</t>
    </r>
    <rPh sb="0" eb="1">
      <t>ダイ</t>
    </rPh>
    <rPh sb="1" eb="2">
      <t>５</t>
    </rPh>
    <rPh sb="2" eb="3">
      <t>ゴウ</t>
    </rPh>
    <rPh sb="5" eb="7">
      <t>ショウギョウ</t>
    </rPh>
    <rPh sb="7" eb="9">
      <t>シセツ</t>
    </rPh>
    <phoneticPr fontId="16"/>
  </si>
  <si>
    <r>
      <t xml:space="preserve">第六号　(共同住宅) </t>
    </r>
    <r>
      <rPr>
        <sz val="10"/>
        <color rgb="FFFFCCFF"/>
        <rFont val="ＭＳ 明朝"/>
        <family val="1"/>
        <charset val="128"/>
      </rPr>
      <t>16</t>
    </r>
    <rPh sb="0" eb="1">
      <t>６</t>
    </rPh>
    <rPh sb="1" eb="2">
      <t>ゴウ</t>
    </rPh>
    <rPh sb="4" eb="6">
      <t>キョウドウ</t>
    </rPh>
    <rPh sb="6" eb="8">
      <t>ジュウタク</t>
    </rPh>
    <phoneticPr fontId="16"/>
  </si>
  <si>
    <r>
      <t xml:space="preserve">百貨店 </t>
    </r>
    <r>
      <rPr>
        <sz val="10"/>
        <color rgb="FFFFCCFF"/>
        <rFont val="ＭＳ 明朝"/>
        <family val="1"/>
        <charset val="128"/>
      </rPr>
      <t>27</t>
    </r>
    <rPh sb="0" eb="3">
      <t>ヒャッカテン</t>
    </rPh>
    <phoneticPr fontId="16"/>
  </si>
  <si>
    <r>
      <t xml:space="preserve">公営住宅 </t>
    </r>
    <r>
      <rPr>
        <sz val="10"/>
        <color rgb="FFFFCCFF"/>
        <rFont val="ＭＳ 明朝"/>
        <family val="1"/>
        <charset val="128"/>
      </rPr>
      <t>16</t>
    </r>
    <rPh sb="0" eb="2">
      <t>コウエイ</t>
    </rPh>
    <rPh sb="2" eb="4">
      <t>ジュウタク</t>
    </rPh>
    <phoneticPr fontId="16"/>
  </si>
  <si>
    <r>
      <t xml:space="preserve">ｼｮｯﾋﾟﾝｸﾞｾﾝﾀｰ </t>
    </r>
    <r>
      <rPr>
        <sz val="10"/>
        <color rgb="FFFFCCFF"/>
        <rFont val="ＭＳ 明朝"/>
        <family val="1"/>
        <charset val="128"/>
      </rPr>
      <t>27</t>
    </r>
    <phoneticPr fontId="3"/>
  </si>
  <si>
    <r>
      <t xml:space="preserve">社宅 </t>
    </r>
    <r>
      <rPr>
        <sz val="10"/>
        <color rgb="FFFFCCFF"/>
        <rFont val="ＭＳ 明朝"/>
        <family val="1"/>
        <charset val="128"/>
      </rPr>
      <t>16</t>
    </r>
    <rPh sb="0" eb="2">
      <t>シャタク</t>
    </rPh>
    <phoneticPr fontId="16"/>
  </si>
  <si>
    <r>
      <t xml:space="preserve">ｼｮｰﾙｰﾑ等 </t>
    </r>
    <r>
      <rPr>
        <sz val="10"/>
        <color rgb="FFFFCCFF"/>
        <rFont val="ＭＳ 明朝"/>
        <family val="1"/>
        <charset val="128"/>
      </rPr>
      <t>27</t>
    </r>
    <rPh sb="6" eb="7">
      <t>トウ</t>
    </rPh>
    <phoneticPr fontId="16"/>
  </si>
  <si>
    <r>
      <t xml:space="preserve">共同住宅 </t>
    </r>
    <r>
      <rPr>
        <sz val="10"/>
        <color rgb="FFFFCCFF"/>
        <rFont val="ＭＳ 明朝"/>
        <family val="1"/>
        <charset val="128"/>
      </rPr>
      <t>16</t>
    </r>
    <rPh sb="0" eb="2">
      <t>キョウドウ</t>
    </rPh>
    <rPh sb="1" eb="3">
      <t>ジュウタク</t>
    </rPh>
    <phoneticPr fontId="16"/>
  </si>
  <si>
    <r>
      <t xml:space="preserve"> 第八号 (専門的教育・研究施設) </t>
    </r>
    <r>
      <rPr>
        <sz val="10"/>
        <color rgb="FFFFCCFF"/>
        <rFont val="ＭＳ 明朝"/>
        <family val="1"/>
        <charset val="128"/>
      </rPr>
      <t>29</t>
    </r>
    <rPh sb="0" eb="1">
      <t>ダイ</t>
    </rPh>
    <rPh sb="1" eb="2">
      <t>８</t>
    </rPh>
    <rPh sb="2" eb="3">
      <t>ゴウ</t>
    </rPh>
    <rPh sb="5" eb="8">
      <t>センモンテキ</t>
    </rPh>
    <rPh sb="8" eb="10">
      <t>キョウイク</t>
    </rPh>
    <rPh sb="11" eb="13">
      <t>ケンキュウ</t>
    </rPh>
    <rPh sb="13" eb="15">
      <t>シセツ</t>
    </rPh>
    <phoneticPr fontId="16"/>
  </si>
  <si>
    <r>
      <t xml:space="preserve">寄宿舎等 </t>
    </r>
    <r>
      <rPr>
        <sz val="10"/>
        <color rgb="FFFFCCFF"/>
        <rFont val="ＭＳ 明朝"/>
        <family val="1"/>
        <charset val="128"/>
      </rPr>
      <t>16</t>
    </r>
    <rPh sb="0" eb="3">
      <t>キシュクシャ</t>
    </rPh>
    <rPh sb="3" eb="4">
      <t>トウ</t>
    </rPh>
    <phoneticPr fontId="16"/>
  </si>
  <si>
    <r>
      <t xml:space="preserve">大学(実験施設等を有するもの) </t>
    </r>
    <r>
      <rPr>
        <sz val="10"/>
        <color rgb="FFFFCCFF"/>
        <rFont val="ＭＳ 明朝"/>
        <family val="1"/>
        <charset val="128"/>
      </rPr>
      <t>29</t>
    </r>
    <rPh sb="0" eb="1">
      <t>ダイガク</t>
    </rPh>
    <rPh sb="2" eb="4">
      <t>ジッケン</t>
    </rPh>
    <rPh sb="5" eb="7">
      <t>シセツ</t>
    </rPh>
    <rPh sb="7" eb="8">
      <t>トウ</t>
    </rPh>
    <rPh sb="8" eb="9">
      <t>ユウ</t>
    </rPh>
    <phoneticPr fontId="16"/>
  </si>
  <si>
    <r>
      <t xml:space="preserve">第七号　(教育施設) </t>
    </r>
    <r>
      <rPr>
        <sz val="10"/>
        <color rgb="FFFFCCFF"/>
        <rFont val="ＭＳ 明朝"/>
        <family val="1"/>
        <charset val="128"/>
      </rPr>
      <t>17</t>
    </r>
    <rPh sb="0" eb="1">
      <t>７</t>
    </rPh>
    <rPh sb="1" eb="2">
      <t>ゴウ</t>
    </rPh>
    <rPh sb="4" eb="6">
      <t>キョウイク</t>
    </rPh>
    <rPh sb="6" eb="8">
      <t>シセツ</t>
    </rPh>
    <phoneticPr fontId="16"/>
  </si>
  <si>
    <r>
      <t xml:space="preserve">専門学校(実験施設等を有するもの) </t>
    </r>
    <r>
      <rPr>
        <sz val="10"/>
        <color rgb="FFFFCCFF"/>
        <rFont val="ＭＳ 明朝"/>
        <family val="1"/>
        <charset val="128"/>
      </rPr>
      <t>29</t>
    </r>
    <rPh sb="0" eb="2">
      <t>センモン</t>
    </rPh>
    <rPh sb="2" eb="4">
      <t>ガッコウ</t>
    </rPh>
    <rPh sb="7" eb="9">
      <t>シセツ</t>
    </rPh>
    <rPh sb="9" eb="10">
      <t>ナド</t>
    </rPh>
    <phoneticPr fontId="16"/>
  </si>
  <si>
    <r>
      <t xml:space="preserve">幼稚園 </t>
    </r>
    <r>
      <rPr>
        <sz val="10"/>
        <color rgb="FFFFCCFF"/>
        <rFont val="ＭＳ 明朝"/>
        <family val="1"/>
        <charset val="128"/>
      </rPr>
      <t>17</t>
    </r>
    <rPh sb="0" eb="3">
      <t>ヨウチエン</t>
    </rPh>
    <phoneticPr fontId="16"/>
  </si>
  <si>
    <r>
      <t xml:space="preserve">研究所等 </t>
    </r>
    <r>
      <rPr>
        <sz val="10"/>
        <color rgb="FFFFCCFF"/>
        <rFont val="ＭＳ 明朝"/>
        <family val="1"/>
        <charset val="128"/>
      </rPr>
      <t>29</t>
    </r>
    <rPh sb="0" eb="3">
      <t>ケンキュウショ</t>
    </rPh>
    <rPh sb="3" eb="4">
      <t>トウ</t>
    </rPh>
    <phoneticPr fontId="16"/>
  </si>
  <si>
    <r>
      <t xml:space="preserve">小学校 </t>
    </r>
    <r>
      <rPr>
        <sz val="10"/>
        <color rgb="FFFFCCFF"/>
        <rFont val="ＭＳ 明朝"/>
        <family val="1"/>
        <charset val="128"/>
      </rPr>
      <t>17</t>
    </r>
    <rPh sb="0" eb="3">
      <t>ショウガッコウ</t>
    </rPh>
    <phoneticPr fontId="16"/>
  </si>
  <si>
    <r>
      <t xml:space="preserve"> 第九号　(宿泊施設) </t>
    </r>
    <r>
      <rPr>
        <sz val="10"/>
        <color rgb="FFFFCCFF"/>
        <rFont val="ＭＳ 明朝"/>
        <family val="1"/>
        <charset val="128"/>
      </rPr>
      <t>30</t>
    </r>
    <rPh sb="0" eb="1">
      <t>ダイ</t>
    </rPh>
    <rPh sb="1" eb="2">
      <t>９</t>
    </rPh>
    <rPh sb="2" eb="3">
      <t>ゴウ</t>
    </rPh>
    <rPh sb="5" eb="7">
      <t>シュクハク</t>
    </rPh>
    <rPh sb="7" eb="9">
      <t>シセツ</t>
    </rPh>
    <phoneticPr fontId="16"/>
  </si>
  <si>
    <r>
      <t xml:space="preserve">中学校 </t>
    </r>
    <r>
      <rPr>
        <sz val="10"/>
        <color rgb="FFFFCCFF"/>
        <rFont val="ＭＳ 明朝"/>
        <family val="1"/>
        <charset val="128"/>
      </rPr>
      <t>17</t>
    </r>
    <rPh sb="0" eb="3">
      <t>チュウガッコウ</t>
    </rPh>
    <phoneticPr fontId="16"/>
  </si>
  <si>
    <r>
      <t xml:space="preserve">ﾎﾃﾙ(宴会場等を有するもの) </t>
    </r>
    <r>
      <rPr>
        <sz val="10"/>
        <color rgb="FFFFCCFF"/>
        <rFont val="ＭＳ 明朝"/>
        <family val="1"/>
        <charset val="128"/>
      </rPr>
      <t>30</t>
    </r>
    <rPh sb="4" eb="7">
      <t>エンカイジョウ</t>
    </rPh>
    <rPh sb="7" eb="8">
      <t>トウ</t>
    </rPh>
    <rPh sb="9" eb="10">
      <t>ユウ</t>
    </rPh>
    <phoneticPr fontId="16"/>
  </si>
  <si>
    <r>
      <t xml:space="preserve">高等学校等 </t>
    </r>
    <r>
      <rPr>
        <sz val="10"/>
        <color rgb="FFFFCCFF"/>
        <rFont val="ＭＳ 明朝"/>
        <family val="1"/>
        <charset val="128"/>
      </rPr>
      <t>17</t>
    </r>
    <rPh sb="0" eb="2">
      <t>コウトウ</t>
    </rPh>
    <rPh sb="2" eb="4">
      <t>ガッコウ</t>
    </rPh>
    <rPh sb="4" eb="5">
      <t>ナド</t>
    </rPh>
    <phoneticPr fontId="16"/>
  </si>
  <si>
    <r>
      <t xml:space="preserve">保養所等 </t>
    </r>
    <r>
      <rPr>
        <sz val="10"/>
        <color rgb="FFFFCCFF"/>
        <rFont val="ＭＳ 明朝"/>
        <family val="1"/>
        <charset val="128"/>
      </rPr>
      <t>30</t>
    </r>
    <rPh sb="0" eb="2">
      <t>ホヨウ</t>
    </rPh>
    <rPh sb="2" eb="3">
      <t>ショ</t>
    </rPh>
    <rPh sb="3" eb="4">
      <t>トウ</t>
    </rPh>
    <phoneticPr fontId="16"/>
  </si>
  <si>
    <r>
      <t xml:space="preserve">第八号 (専門的教育・研究施設) </t>
    </r>
    <r>
      <rPr>
        <sz val="10"/>
        <color rgb="FFFFCCFF"/>
        <rFont val="ＭＳ 明朝"/>
        <family val="1"/>
        <charset val="128"/>
      </rPr>
      <t>18</t>
    </r>
    <rPh sb="2" eb="5">
      <t>センモンテキ</t>
    </rPh>
    <rPh sb="5" eb="7">
      <t>キョウイク</t>
    </rPh>
    <rPh sb="8" eb="10">
      <t>ケンキュウ</t>
    </rPh>
    <rPh sb="10" eb="12">
      <t>シセツ</t>
    </rPh>
    <phoneticPr fontId="16"/>
  </si>
  <si>
    <r>
      <t xml:space="preserve"> 第十号　(医療施設) </t>
    </r>
    <r>
      <rPr>
        <sz val="10"/>
        <color rgb="FFFFCCFF"/>
        <rFont val="ＭＳ 明朝"/>
        <family val="1"/>
        <charset val="128"/>
      </rPr>
      <t>31</t>
    </r>
    <rPh sb="0" eb="1">
      <t>ダイ</t>
    </rPh>
    <rPh sb="1" eb="2">
      <t>１０</t>
    </rPh>
    <rPh sb="2" eb="3">
      <t>ゴウ</t>
    </rPh>
    <rPh sb="5" eb="7">
      <t>イリョウ</t>
    </rPh>
    <rPh sb="7" eb="9">
      <t>シセツ</t>
    </rPh>
    <phoneticPr fontId="16"/>
  </si>
  <si>
    <r>
      <t xml:space="preserve">大学 </t>
    </r>
    <r>
      <rPr>
        <sz val="10"/>
        <color rgb="FFFFCCFF"/>
        <rFont val="ＭＳ 明朝"/>
        <family val="1"/>
        <charset val="128"/>
      </rPr>
      <t>18</t>
    </r>
    <rPh sb="0" eb="2">
      <t>ダイガク</t>
    </rPh>
    <phoneticPr fontId="16"/>
  </si>
  <si>
    <r>
      <t xml:space="preserve">総合病院等 </t>
    </r>
    <r>
      <rPr>
        <sz val="10"/>
        <color rgb="FFFFCCFF"/>
        <rFont val="ＭＳ 明朝"/>
        <family val="1"/>
        <charset val="128"/>
      </rPr>
      <t>31</t>
    </r>
    <rPh sb="0" eb="2">
      <t>ソウゴウ</t>
    </rPh>
    <rPh sb="2" eb="5">
      <t>ビョウイントウ</t>
    </rPh>
    <phoneticPr fontId="16"/>
  </si>
  <si>
    <r>
      <t xml:space="preserve">専門学校等 </t>
    </r>
    <r>
      <rPr>
        <sz val="10"/>
        <color rgb="FFFFCCFF"/>
        <rFont val="ＭＳ 明朝"/>
        <family val="1"/>
        <charset val="128"/>
      </rPr>
      <t>18</t>
    </r>
    <rPh sb="0" eb="2">
      <t>センモン</t>
    </rPh>
    <rPh sb="2" eb="4">
      <t>ガッコウ</t>
    </rPh>
    <rPh sb="4" eb="5">
      <t>トウ</t>
    </rPh>
    <phoneticPr fontId="16"/>
  </si>
  <si>
    <r>
      <t xml:space="preserve"> 第十二号(文化・交流・公益施設) </t>
    </r>
    <r>
      <rPr>
        <sz val="10"/>
        <color rgb="FFFFCCFF"/>
        <rFont val="ＭＳ 明朝"/>
        <family val="1"/>
        <charset val="128"/>
      </rPr>
      <t>33</t>
    </r>
    <rPh sb="0" eb="1">
      <t>ダイ</t>
    </rPh>
    <rPh sb="1" eb="2">
      <t>１０</t>
    </rPh>
    <rPh sb="2" eb="3">
      <t>２</t>
    </rPh>
    <rPh sb="3" eb="4">
      <t>ゴウ</t>
    </rPh>
    <rPh sb="5" eb="7">
      <t>ブンカ</t>
    </rPh>
    <rPh sb="8" eb="10">
      <t>コウリュウ</t>
    </rPh>
    <rPh sb="11" eb="13">
      <t>コウエキ</t>
    </rPh>
    <rPh sb="13" eb="15">
      <t>シセツ</t>
    </rPh>
    <phoneticPr fontId="16"/>
  </si>
  <si>
    <r>
      <t xml:space="preserve">第九号　(宿泊施設) </t>
    </r>
    <r>
      <rPr>
        <sz val="10"/>
        <color rgb="FFFFCCFF"/>
        <rFont val="ＭＳ 明朝"/>
        <family val="1"/>
        <charset val="128"/>
      </rPr>
      <t>19</t>
    </r>
    <rPh sb="0" eb="1">
      <t>９</t>
    </rPh>
    <rPh sb="1" eb="2">
      <t>ゴウ</t>
    </rPh>
    <rPh sb="4" eb="6">
      <t>シュクハク</t>
    </rPh>
    <rPh sb="6" eb="8">
      <t>シセツ</t>
    </rPh>
    <phoneticPr fontId="16"/>
  </si>
  <si>
    <r>
      <t xml:space="preserve">映画館 </t>
    </r>
    <r>
      <rPr>
        <sz val="10"/>
        <color rgb="FFFFCCFF"/>
        <rFont val="ＭＳ 明朝"/>
        <family val="1"/>
        <charset val="128"/>
      </rPr>
      <t>33</t>
    </r>
    <rPh sb="0" eb="3">
      <t>エイガカン</t>
    </rPh>
    <phoneticPr fontId="16"/>
  </si>
  <si>
    <r>
      <t xml:space="preserve">ﾎﾃﾙ </t>
    </r>
    <r>
      <rPr>
        <sz val="10"/>
        <color rgb="FFFFCCFF"/>
        <rFont val="ＭＳ 明朝"/>
        <family val="1"/>
        <charset val="128"/>
      </rPr>
      <t>19</t>
    </r>
    <phoneticPr fontId="3"/>
  </si>
  <si>
    <r>
      <t xml:space="preserve">劇場 </t>
    </r>
    <r>
      <rPr>
        <sz val="10"/>
        <color rgb="FFFFCCFF"/>
        <rFont val="ＭＳ 明朝"/>
        <family val="1"/>
        <charset val="128"/>
      </rPr>
      <t>33</t>
    </r>
    <rPh sb="0" eb="2">
      <t>ゲキジョウ</t>
    </rPh>
    <phoneticPr fontId="16"/>
  </si>
  <si>
    <r>
      <t xml:space="preserve">旅館等 </t>
    </r>
    <r>
      <rPr>
        <sz val="10"/>
        <color rgb="FFFFCCFF"/>
        <rFont val="ＭＳ 明朝"/>
        <family val="1"/>
        <charset val="128"/>
      </rPr>
      <t>19</t>
    </r>
    <rPh sb="0" eb="2">
      <t>リョカントウ</t>
    </rPh>
    <phoneticPr fontId="16"/>
  </si>
  <si>
    <r>
      <t xml:space="preserve">美術館 </t>
    </r>
    <r>
      <rPr>
        <sz val="10"/>
        <color rgb="FFFFCCFF"/>
        <rFont val="ＭＳ 明朝"/>
        <family val="1"/>
        <charset val="128"/>
      </rPr>
      <t>33</t>
    </r>
    <rPh sb="0" eb="3">
      <t>ビジュツカン</t>
    </rPh>
    <phoneticPr fontId="16"/>
  </si>
  <si>
    <r>
      <t xml:space="preserve">第十号　(医療施設) </t>
    </r>
    <r>
      <rPr>
        <sz val="10"/>
        <color rgb="FFFFCCFF"/>
        <rFont val="ＭＳ 明朝"/>
        <family val="1"/>
        <charset val="128"/>
      </rPr>
      <t>20</t>
    </r>
    <rPh sb="0" eb="1">
      <t>１０</t>
    </rPh>
    <rPh sb="1" eb="2">
      <t>ゴウ</t>
    </rPh>
    <rPh sb="4" eb="6">
      <t>イリョウ</t>
    </rPh>
    <rPh sb="6" eb="8">
      <t>シセツ</t>
    </rPh>
    <phoneticPr fontId="16"/>
  </si>
  <si>
    <r>
      <t xml:space="preserve">博物館 </t>
    </r>
    <r>
      <rPr>
        <sz val="10"/>
        <color rgb="FFFFCCFF"/>
        <rFont val="ＭＳ 明朝"/>
        <family val="1"/>
        <charset val="128"/>
      </rPr>
      <t>33</t>
    </r>
    <rPh sb="0" eb="3">
      <t>ハクブツカン</t>
    </rPh>
    <phoneticPr fontId="16"/>
  </si>
  <si>
    <r>
      <t xml:space="preserve">病院 </t>
    </r>
    <r>
      <rPr>
        <sz val="10"/>
        <color rgb="FFFFCCFF"/>
        <rFont val="ＭＳ 明朝"/>
        <family val="1"/>
        <charset val="128"/>
      </rPr>
      <t>20</t>
    </r>
    <rPh sb="0" eb="2">
      <t>ビョウイン</t>
    </rPh>
    <phoneticPr fontId="16"/>
  </si>
  <si>
    <r>
      <t xml:space="preserve">図書館 </t>
    </r>
    <r>
      <rPr>
        <sz val="10"/>
        <color rgb="FFFFCCFF"/>
        <rFont val="ＭＳ 明朝"/>
        <family val="1"/>
        <charset val="128"/>
      </rPr>
      <t>33</t>
    </r>
    <rPh sb="0" eb="3">
      <t>トショカン</t>
    </rPh>
    <phoneticPr fontId="16"/>
  </si>
  <si>
    <r>
      <t xml:space="preserve">診療所等 </t>
    </r>
    <r>
      <rPr>
        <sz val="10"/>
        <color rgb="FFFFCCFF"/>
        <rFont val="ＭＳ 明朝"/>
        <family val="1"/>
        <charset val="128"/>
      </rPr>
      <t>20</t>
    </r>
    <rPh sb="0" eb="2">
      <t>シンリョウ</t>
    </rPh>
    <rPh sb="2" eb="3">
      <t>ショ</t>
    </rPh>
    <rPh sb="3" eb="4">
      <t>トウ</t>
    </rPh>
    <phoneticPr fontId="16"/>
  </si>
  <si>
    <r>
      <t xml:space="preserve">研修所 </t>
    </r>
    <r>
      <rPr>
        <sz val="10"/>
        <color rgb="FFFFCCFF"/>
        <rFont val="ＭＳ 明朝"/>
        <family val="1"/>
        <charset val="128"/>
      </rPr>
      <t>33</t>
    </r>
    <rPh sb="0" eb="2">
      <t>ケンシュウ</t>
    </rPh>
    <rPh sb="2" eb="3">
      <t>ショ</t>
    </rPh>
    <phoneticPr fontId="16"/>
  </si>
  <si>
    <r>
      <t xml:space="preserve">第十一号　(福祉・厚生施設) </t>
    </r>
    <r>
      <rPr>
        <sz val="10"/>
        <color rgb="FFFFCCFF"/>
        <rFont val="ＭＳ 明朝"/>
        <family val="1"/>
        <charset val="128"/>
      </rPr>
      <t>21</t>
    </r>
    <rPh sb="0" eb="1">
      <t>１０</t>
    </rPh>
    <rPh sb="1" eb="2">
      <t>１</t>
    </rPh>
    <rPh sb="2" eb="3">
      <t>ゴウ</t>
    </rPh>
    <rPh sb="5" eb="7">
      <t>フクシ</t>
    </rPh>
    <rPh sb="8" eb="10">
      <t>コウセイ</t>
    </rPh>
    <rPh sb="10" eb="12">
      <t>シセツ</t>
    </rPh>
    <phoneticPr fontId="16"/>
  </si>
  <si>
    <r>
      <t xml:space="preserve">警察署 </t>
    </r>
    <r>
      <rPr>
        <sz val="10"/>
        <color rgb="FFFFCCFF"/>
        <rFont val="ＭＳ 明朝"/>
        <family val="1"/>
        <charset val="128"/>
      </rPr>
      <t>33</t>
    </r>
    <rPh sb="0" eb="3">
      <t>ケイサツショ</t>
    </rPh>
    <phoneticPr fontId="16"/>
  </si>
  <si>
    <r>
      <t xml:space="preserve">保育園 </t>
    </r>
    <r>
      <rPr>
        <sz val="10"/>
        <color rgb="FFFFCCFF"/>
        <rFont val="ＭＳ 明朝"/>
        <family val="1"/>
        <charset val="128"/>
      </rPr>
      <t>21</t>
    </r>
    <rPh sb="0" eb="3">
      <t>ホイクエン</t>
    </rPh>
    <phoneticPr fontId="16"/>
  </si>
  <si>
    <r>
      <t xml:space="preserve">消防署等 </t>
    </r>
    <r>
      <rPr>
        <sz val="10"/>
        <color rgb="FFFFCCFF"/>
        <rFont val="ＭＳ 明朝"/>
        <family val="1"/>
        <charset val="128"/>
      </rPr>
      <t>33</t>
    </r>
    <rPh sb="0" eb="3">
      <t>ショウボウショ</t>
    </rPh>
    <rPh sb="3" eb="4">
      <t>トウ</t>
    </rPh>
    <phoneticPr fontId="4"/>
  </si>
  <si>
    <r>
      <t xml:space="preserve">老人ﾎｰﾑ </t>
    </r>
    <r>
      <rPr>
        <sz val="10"/>
        <color rgb="FFFFCCFF"/>
        <rFont val="ＭＳ 明朝"/>
        <family val="1"/>
        <charset val="128"/>
      </rPr>
      <t>21</t>
    </r>
    <rPh sb="0" eb="1">
      <t>ロウジン</t>
    </rPh>
    <phoneticPr fontId="16"/>
  </si>
  <si>
    <r>
      <t xml:space="preserve">老人保健施設 </t>
    </r>
    <r>
      <rPr>
        <sz val="10"/>
        <color rgb="FFFFCCFF"/>
        <rFont val="ＭＳ 明朝"/>
        <family val="1"/>
        <charset val="128"/>
      </rPr>
      <t>21</t>
    </r>
    <rPh sb="0" eb="2">
      <t>ロウジン</t>
    </rPh>
    <rPh sb="2" eb="4">
      <t>ホケン</t>
    </rPh>
    <rPh sb="4" eb="6">
      <t>シセツ</t>
    </rPh>
    <phoneticPr fontId="16"/>
  </si>
  <si>
    <r>
      <t xml:space="preserve">ﾘﾊﾋﾞﾘｾﾝﾀｰ </t>
    </r>
    <r>
      <rPr>
        <sz val="10"/>
        <color rgb="FFFFCCFF"/>
        <rFont val="ＭＳ 明朝"/>
        <family val="1"/>
        <charset val="128"/>
      </rPr>
      <t>21</t>
    </r>
    <phoneticPr fontId="16"/>
  </si>
  <si>
    <r>
      <t xml:space="preserve">多機能福祉施設等 </t>
    </r>
    <r>
      <rPr>
        <sz val="10"/>
        <color rgb="FFFFCCFF"/>
        <rFont val="ＭＳ 明朝"/>
        <family val="1"/>
        <charset val="128"/>
      </rPr>
      <t>21</t>
    </r>
    <rPh sb="0" eb="3">
      <t>タキノウ</t>
    </rPh>
    <rPh sb="3" eb="5">
      <t>フクシ</t>
    </rPh>
    <rPh sb="5" eb="7">
      <t>シセツ</t>
    </rPh>
    <rPh sb="7" eb="8">
      <t>トウ</t>
    </rPh>
    <phoneticPr fontId="16"/>
  </si>
  <si>
    <r>
      <t xml:space="preserve">第十二号(文化・交流・公益施設) </t>
    </r>
    <r>
      <rPr>
        <sz val="10"/>
        <color rgb="FFFFCCFF"/>
        <rFont val="ＭＳ 明朝"/>
        <family val="1"/>
        <charset val="128"/>
      </rPr>
      <t>22</t>
    </r>
    <rPh sb="0" eb="1">
      <t>ゴウ</t>
    </rPh>
    <rPh sb="2" eb="4">
      <t>ブンカ</t>
    </rPh>
    <rPh sb="5" eb="7">
      <t>コウリュウ</t>
    </rPh>
    <rPh sb="8" eb="10">
      <t>コウエキ</t>
    </rPh>
    <rPh sb="10" eb="12">
      <t>シセツ</t>
    </rPh>
    <phoneticPr fontId="16"/>
  </si>
  <si>
    <r>
      <t xml:space="preserve">公民館 </t>
    </r>
    <r>
      <rPr>
        <sz val="10"/>
        <color rgb="FFFFCCFF"/>
        <rFont val="ＭＳ 明朝"/>
        <family val="1"/>
        <charset val="128"/>
      </rPr>
      <t>22</t>
    </r>
    <rPh sb="0" eb="3">
      <t>コウミンカン</t>
    </rPh>
    <phoneticPr fontId="16"/>
  </si>
  <si>
    <r>
      <t xml:space="preserve">集会場 </t>
    </r>
    <r>
      <rPr>
        <sz val="10"/>
        <color rgb="FFFFCCFF"/>
        <rFont val="ＭＳ 明朝"/>
        <family val="1"/>
        <charset val="128"/>
      </rPr>
      <t>22</t>
    </r>
    <rPh sb="0" eb="2">
      <t>シュウカイ</t>
    </rPh>
    <rPh sb="2" eb="3">
      <t>ジョウ</t>
    </rPh>
    <phoneticPr fontId="16"/>
  </si>
  <si>
    <r>
      <t xml:space="preserve">ｺﾐｭﾆﾃｨｰｾﾝﾀｰ等 </t>
    </r>
    <r>
      <rPr>
        <sz val="10"/>
        <color rgb="FFFFCCFF"/>
        <rFont val="ＭＳ 明朝"/>
        <family val="1"/>
        <charset val="128"/>
      </rPr>
      <t>22</t>
    </r>
    <rPh sb="10" eb="11">
      <t>トウ</t>
    </rPh>
    <phoneticPr fontId="16"/>
  </si>
  <si>
    <t>総業務量 [人・時間]</t>
    <rPh sb="0" eb="1">
      <t>ソウ</t>
    </rPh>
    <rPh sb="1" eb="4">
      <t>ギョウムリョウ</t>
    </rPh>
    <rPh sb="6" eb="7">
      <t>ニン</t>
    </rPh>
    <rPh sb="8" eb="10">
      <t>ジカン</t>
    </rPh>
    <phoneticPr fontId="4"/>
  </si>
  <si>
    <t>　最終業務量 ： 総業務量 ＋ [計画通知、又は確認申請]</t>
    <rPh sb="1" eb="3">
      <t>サイシュウ</t>
    </rPh>
    <rPh sb="3" eb="5">
      <t>ギョウム</t>
    </rPh>
    <rPh sb="5" eb="6">
      <t>リョウ</t>
    </rPh>
    <rPh sb="9" eb="10">
      <t>ソウ</t>
    </rPh>
    <rPh sb="10" eb="12">
      <t>ギョウム</t>
    </rPh>
    <rPh sb="12" eb="13">
      <t>リョウ</t>
    </rPh>
    <rPh sb="17" eb="19">
      <t>ケイカク</t>
    </rPh>
    <rPh sb="19" eb="21">
      <t>ツウチ</t>
    </rPh>
    <rPh sb="22" eb="23">
      <t>マタ</t>
    </rPh>
    <rPh sb="24" eb="26">
      <t>カクニン</t>
    </rPh>
    <rPh sb="26" eb="28">
      <t>シンセイ</t>
    </rPh>
    <phoneticPr fontId="3"/>
  </si>
  <si>
    <t>　告示によって適用規模が決まっていますが、本ソフトは適用規模の範囲外でも業務量を表示できるようにするために</t>
    <rPh sb="1" eb="3">
      <t>コクジ</t>
    </rPh>
    <rPh sb="7" eb="8">
      <t>テキヨウ</t>
    </rPh>
    <rPh sb="8" eb="10">
      <t>キボ</t>
    </rPh>
    <rPh sb="11" eb="12">
      <t>キ</t>
    </rPh>
    <rPh sb="20" eb="21">
      <t>ホン</t>
    </rPh>
    <rPh sb="25" eb="26">
      <t>チイ</t>
    </rPh>
    <rPh sb="26" eb="28">
      <t>テキヨウ</t>
    </rPh>
    <rPh sb="28" eb="30">
      <t>キボ</t>
    </rPh>
    <rPh sb="31" eb="33">
      <t>ハンイ</t>
    </rPh>
    <rPh sb="33" eb="34">
      <t>ガイ</t>
    </rPh>
    <rPh sb="36" eb="38">
      <t>ギョウム</t>
    </rPh>
    <rPh sb="38" eb="39">
      <t>リョウ</t>
    </rPh>
    <rPh sb="40" eb="42">
      <t>ヒョウジ</t>
    </rPh>
    <phoneticPr fontId="3"/>
  </si>
  <si>
    <t>同じ係数を使用して算定、表示しています。</t>
    <rPh sb="9" eb="11">
      <t>サンテイ</t>
    </rPh>
    <rPh sb="12" eb="14">
      <t>ヒョウジ</t>
    </rPh>
    <phoneticPr fontId="3"/>
  </si>
  <si>
    <t>　別表1-1に記載されている「適用規模」の範囲外の場合は、告示第98号の基準外となりますので、参考値と解釈し</t>
    <rPh sb="1" eb="2">
      <t>ベツ</t>
    </rPh>
    <rPh sb="2" eb="3">
      <t>ヒョウ</t>
    </rPh>
    <rPh sb="7" eb="9">
      <t>キサイ</t>
    </rPh>
    <rPh sb="15" eb="17">
      <t>テキヨウ</t>
    </rPh>
    <rPh sb="17" eb="19">
      <t>キボ</t>
    </rPh>
    <rPh sb="21" eb="23">
      <t>ハンイ</t>
    </rPh>
    <rPh sb="23" eb="24">
      <t>ガイ</t>
    </rPh>
    <rPh sb="25" eb="27">
      <t>バアイ</t>
    </rPh>
    <rPh sb="29" eb="31">
      <t>コクジ</t>
    </rPh>
    <rPh sb="31" eb="32">
      <t>ダイ</t>
    </rPh>
    <rPh sb="34" eb="35">
      <t>ゴウ</t>
    </rPh>
    <rPh sb="36" eb="38">
      <t>キジュン</t>
    </rPh>
    <rPh sb="38" eb="39">
      <t>ガイ</t>
    </rPh>
    <rPh sb="47" eb="49">
      <t>サンコウ</t>
    </rPh>
    <rPh sb="49" eb="50">
      <t>チ</t>
    </rPh>
    <rPh sb="51" eb="53">
      <t>カイシャク</t>
    </rPh>
    <phoneticPr fontId="3"/>
  </si>
  <si>
    <t>適宜補正するようお願いします。</t>
    <rPh sb="0" eb="2">
      <t>テキギ</t>
    </rPh>
    <rPh sb="9" eb="10">
      <t>ネガ</t>
    </rPh>
    <phoneticPr fontId="3"/>
  </si>
  <si>
    <t>官庁施設の設計業務等積算（令和６年改定）より引用</t>
    <rPh sb="0" eb="2">
      <t>カンチョウ</t>
    </rPh>
    <rPh sb="2" eb="4">
      <t>シセツ</t>
    </rPh>
    <rPh sb="5" eb="7">
      <t>セッケイ</t>
    </rPh>
    <rPh sb="7" eb="10">
      <t>ギョウムナド</t>
    </rPh>
    <rPh sb="10" eb="12">
      <t>セキサン</t>
    </rPh>
    <rPh sb="13" eb="15">
      <t>レイワ</t>
    </rPh>
    <rPh sb="16" eb="17">
      <t>ネン</t>
    </rPh>
    <rPh sb="17" eb="19">
      <t>カイテイ</t>
    </rPh>
    <rPh sb="22" eb="24">
      <t>インヨウ</t>
    </rPh>
    <phoneticPr fontId="3"/>
  </si>
  <si>
    <t xml:space="preserve">複合化係数 </t>
    <phoneticPr fontId="3"/>
  </si>
  <si>
    <t>総合</t>
    <phoneticPr fontId="3"/>
  </si>
  <si>
    <t xml:space="preserve"> 構造</t>
    <phoneticPr fontId="3"/>
  </si>
  <si>
    <t xml:space="preserve"> 設備</t>
  </si>
  <si>
    <t>設計</t>
  </si>
  <si>
    <t>工事監理等</t>
  </si>
  <si>
    <t>(ⅰ)建築主の要求等の確認</t>
  </si>
  <si>
    <t>(ⅱ)設計条件の変更等の場合の協議</t>
  </si>
  <si>
    <t>(ⅰ)法令上の諸条件の調査</t>
  </si>
  <si>
    <t>(ⅱ)建築確認申請に係る関係機関との打合せ</t>
  </si>
  <si>
    <t>(ⅰ)総合検討</t>
  </si>
  <si>
    <t>(ⅱ)実施設計のための基本事項の確定</t>
  </si>
  <si>
    <t>(ⅲ)実施設計方針の策定及び建築主への説明</t>
  </si>
  <si>
    <t>(ⅰ)実施設計図書の作成</t>
  </si>
  <si>
    <t>(ⅱ)建築確認申請図書の作成</t>
  </si>
  <si>
    <t>―</t>
  </si>
  <si>
    <t>旧</t>
    <rPh sb="0" eb="1">
      <t>キュウ</t>
    </rPh>
    <phoneticPr fontId="3"/>
  </si>
  <si>
    <t>(ⅰ)工事監理方針の説明</t>
  </si>
  <si>
    <t>(ⅱ)工事監理方法変更の場合の協議</t>
  </si>
  <si>
    <t>(ⅰ)設計図書の内容の把握</t>
  </si>
  <si>
    <t>(ⅱ)質疑書の検討</t>
  </si>
  <si>
    <t>(ⅰ)施工図等の検討及び報告</t>
  </si>
  <si>
    <t>(ⅱ)工事材料、設備機器等の検討及び報告</t>
  </si>
  <si>
    <t xml:space="preserve">                                                                                                                                                                                                                                                                                                                                                                                                                                                                                                                                                                                                                                                                                                                                                                                                                                                                                                                                                                                                                                                                                                                                                                                                                                                                                                                                                                                                                                                                                                                                                                                                                                                                                                                                                                                                                                                                                                                                                                                                                                                                                                                                                                                                                                                                                                                                                                                                                                                                                                                                                                                                                                                                                                                                                                                                                                                                                                                                                                                                                                                                                                                                                                                                                                                                                                                                                                                                                                                                                                                                                                                                                                                                                                                                                                                                                                                                                                                                                                                                                                                                                                                                                                                                                                                                                                                                                                                                                                                                                                                                                                                                                                                                                                                                                                                                                                                                                                                                                                                                                                                                                                                                                                                                                                                                                                                                                                                                                                                                                                                                                                                                                                                                                                                                                                                                                                                                                                                                                                                                                                                                                                                                                                                                                                                                                                                                                                                                                                                                                                                                                          　　　　　　　　　　　　　　　　　　　　　　　　　　　　　　　　　　　　　　　　　　　　　　　　　　　　　　　　　　　　　　　　　　　　　　　　　</t>
  </si>
  <si>
    <t>130㎡≦S≦67,000㎡</t>
  </si>
  <si>
    <t>3,200㎡≦S≦100,000㎡</t>
  </si>
  <si>
    <t>100㎡≦S≦100,000㎡</t>
  </si>
  <si>
    <t>430㎡≦S≦39,000㎡</t>
  </si>
  <si>
    <t>340㎡≦S≦10,000㎡</t>
  </si>
  <si>
    <t>3,500㎡≦S≦49,000㎡</t>
  </si>
  <si>
    <t>100㎡≦S≦48,000㎡</t>
  </si>
  <si>
    <t>390㎡≦S≦100,000㎡</t>
  </si>
  <si>
    <t>100㎡≦S≦23,000㎡</t>
  </si>
  <si>
    <t>1500㎡≦S≦80,000㎡</t>
  </si>
  <si>
    <t>190㎡≦S≦93,000㎡</t>
  </si>
  <si>
    <t>100㎡≦S≦35,000㎡</t>
  </si>
  <si>
    <t>1,400㎡≦S≦62,000㎡</t>
  </si>
  <si>
    <t>910㎡≦S≦33,000㎡</t>
  </si>
  <si>
    <t>790㎡≦S≦9,500㎡</t>
  </si>
  <si>
    <t>4,400㎡≦S≦46,000㎡</t>
  </si>
  <si>
    <t>260㎡≦S≦13,000㎡</t>
  </si>
  <si>
    <t>8.6230</t>
  </si>
  <si>
    <t>4,200㎡≦S≦100,000㎡</t>
  </si>
  <si>
    <t>140㎡≦S≦17,000㎡</t>
  </si>
  <si>
    <t>100㎡≦S≦6,400㎡</t>
  </si>
  <si>
    <t>410㎡≦S≦27,000㎡</t>
  </si>
  <si>
    <t>3200㎡≦S≦100,000㎡</t>
  </si>
  <si>
    <t>100㎡≦S≦75,000㎡</t>
  </si>
  <si>
    <t>係数ａ</t>
  </si>
  <si>
    <t>係数ｂ</t>
  </si>
  <si>
    <t>3500㎡≦S≦49,000㎡</t>
  </si>
  <si>
    <t>100㎡≦S≦50,000㎡</t>
  </si>
  <si>
    <t>300㎡≦S＜20,000㎡</t>
  </si>
  <si>
    <t>20000㎡≦S≦30,000㎡</t>
  </si>
  <si>
    <t>30000㎡＜S≦100,000㎡</t>
  </si>
  <si>
    <t>100㎡≦S＜20,000㎡</t>
  </si>
  <si>
    <t>100㎡≦S≦15,000㎡</t>
  </si>
  <si>
    <t>200㎡≦S≦50,000㎡</t>
  </si>
  <si>
    <t>750㎡≦S≦50,000㎡</t>
  </si>
  <si>
    <t>200㎡≦S≦15,000㎡</t>
  </si>
  <si>
    <t>4400㎡≦S≦46,000㎡</t>
  </si>
  <si>
    <t>150㎡≦S≦15,000㎡</t>
  </si>
  <si>
    <t>4200㎡≦S≦100,000㎡</t>
  </si>
  <si>
    <t>150㎡≦S≦10,000㎡</t>
  </si>
  <si>
    <t>300㎡≦S≦30,000㎡</t>
  </si>
  <si>
    <t>　別表１－４　複合化係数(参考)</t>
    <rPh sb="1" eb="3">
      <t>ベッピョウ</t>
    </rPh>
    <rPh sb="7" eb="10">
      <t>フクゴウカ</t>
    </rPh>
    <rPh sb="10" eb="12">
      <t>ケイスウ</t>
    </rPh>
    <rPh sb="13" eb="15">
      <t>サンコウ</t>
    </rPh>
    <phoneticPr fontId="3"/>
  </si>
  <si>
    <t>4.必要なし</t>
  </si>
  <si>
    <t>　①「建築士事務所の開設者がその業務に関して請求することができる報酬の基準について　2024年告示第8号版</t>
    <rPh sb="31" eb="33">
      <t>ホウシュウ</t>
    </rPh>
    <rPh sb="34" eb="36">
      <t>キジュン</t>
    </rPh>
    <rPh sb="46" eb="48">
      <t>コクジ</t>
    </rPh>
    <rPh sb="48" eb="49">
      <t>ダイ</t>
    </rPh>
    <rPh sb="50" eb="51">
      <t>ゴウ</t>
    </rPh>
    <rPh sb="51" eb="52">
      <t>バン</t>
    </rPh>
    <phoneticPr fontId="3"/>
  </si>
  <si>
    <t xml:space="preserve"> 第三号　(運動施設) 29</t>
    <rPh sb="0" eb="1">
      <t>３</t>
    </rPh>
    <rPh sb="1" eb="2">
      <t>ゴウ</t>
    </rPh>
    <rPh sb="4" eb="6">
      <t>ウンドウ</t>
    </rPh>
    <rPh sb="6" eb="8">
      <t>シセツ</t>
    </rPh>
    <phoneticPr fontId="16"/>
  </si>
  <si>
    <t>屋内ﾌﾟｰﾙ 29</t>
    <rPh sb="0" eb="2">
      <t>オクナイ</t>
    </rPh>
    <phoneticPr fontId="16"/>
  </si>
  <si>
    <t>ｽﾀｼﾞｱﾑ等 29</t>
    <rPh sb="6" eb="7">
      <t>トウ</t>
    </rPh>
    <phoneticPr fontId="16"/>
  </si>
  <si>
    <t xml:space="preserve"> 第四号　(業務施設) 30</t>
    <rPh sb="0" eb="1">
      <t>４</t>
    </rPh>
    <rPh sb="1" eb="2">
      <t>ゴウ</t>
    </rPh>
    <rPh sb="4" eb="6">
      <t>ギョウム</t>
    </rPh>
    <rPh sb="6" eb="8">
      <t>シセツ</t>
    </rPh>
    <phoneticPr fontId="16"/>
  </si>
  <si>
    <t>銀行 30</t>
    <rPh sb="0" eb="2">
      <t>ギンコウ</t>
    </rPh>
    <phoneticPr fontId="16"/>
  </si>
  <si>
    <t>本社ﾋﾞﾙ 30</t>
    <rPh sb="0" eb="2">
      <t>ホンシャ</t>
    </rPh>
    <phoneticPr fontId="16"/>
  </si>
  <si>
    <t>庁舎等 30</t>
    <rPh sb="0" eb="2">
      <t>チョウシャ</t>
    </rPh>
    <rPh sb="2" eb="3">
      <t>トウ</t>
    </rPh>
    <phoneticPr fontId="16"/>
  </si>
  <si>
    <t xml:space="preserve">※ A=a×S+b </t>
    <phoneticPr fontId="3"/>
  </si>
  <si>
    <t>採用値</t>
    <rPh sb="0" eb="2">
      <t>サイヨウ</t>
    </rPh>
    <rPh sb="2" eb="3">
      <t>チ</t>
    </rPh>
    <phoneticPr fontId="3"/>
  </si>
  <si>
    <t>面積 S=</t>
    <rPh sb="0" eb="2">
      <t>メンセキ</t>
    </rPh>
    <phoneticPr fontId="3"/>
  </si>
  <si>
    <t>A</t>
    <phoneticPr fontId="3"/>
  </si>
  <si>
    <t>６号判定</t>
    <rPh sb="1" eb="2">
      <t>ゴウ</t>
    </rPh>
    <rPh sb="2" eb="4">
      <t>ハンテイ</t>
    </rPh>
    <phoneticPr fontId="3"/>
  </si>
  <si>
    <t>４号判定</t>
    <rPh sb="1" eb="2">
      <t>ゴウ</t>
    </rPh>
    <rPh sb="2" eb="4">
      <t>ハンテイ</t>
    </rPh>
    <phoneticPr fontId="3"/>
  </si>
  <si>
    <t>A=a*S+b</t>
    <phoneticPr fontId="3"/>
  </si>
  <si>
    <t>(ⅱ) 質疑書の検討</t>
    <rPh sb="4" eb="6">
      <t>シツギ</t>
    </rPh>
    <rPh sb="6" eb="7">
      <t>ショ</t>
    </rPh>
    <rPh sb="8" eb="10">
      <t>ケントウ</t>
    </rPh>
    <phoneticPr fontId="4"/>
  </si>
  <si>
    <t>Ver 25.02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</si>
</sst>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176" formatCode="[$-411]ggge&quot;年&quot;m&quot;月&quot;d&quot;日&quot;;@"/>
    <numFmt numFmtId="177" formatCode="\ @"/>
    <numFmt numFmtId="178" formatCode="#,##0_);[Red]\(#,##0\)"/>
    <numFmt numFmtId="179" formatCode="#,##0_ "/>
    <numFmt numFmtId="180" formatCode="0.00_ "/>
    <numFmt numFmtId="181" formatCode="#,##0;[Red]#,##0"/>
    <numFmt numFmtId="182" formatCode="0.0000"/>
    <numFmt numFmtId="183" formatCode="0.000"/>
    <numFmt numFmtId="184" formatCode="0.0"/>
    <numFmt numFmtId="185" formatCode="0_ "/>
    <numFmt numFmtId="186" formatCode="#,##0.0000_ "/>
    <numFmt numFmtId="187" formatCode="0.000_ "/>
    <numFmt numFmtId="188" formatCode="#,##0.000_ "/>
  </numFmts>
  <fonts count="41">
    <font>
      <sz val="11"/>
      <color theme="1"/>
      <name val="游ゴシック"/>
      <family val="2"/>
      <charset val="128"/>
      <scheme val="minor"/>
    </font>
    <font>
      <sz val="11"/>
      <color theme="1"/>
      <name val="游ゴシック"/>
      <family val="2"/>
      <charset val="128"/>
      <scheme val="minor"/>
    </font>
    <font>
      <sz val="10"/>
      <color indexed="8"/>
      <name val="ＭＳ Ｐ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0"/>
      <name val="ＭＳ Ｐ明朝"/>
      <family val="1"/>
      <charset val="128"/>
    </font>
    <font>
      <sz val="10"/>
      <color indexed="8"/>
      <name val="ＭＳ Ｐゴシック"/>
      <family val="3"/>
      <charset val="128"/>
    </font>
    <font>
      <sz val="12"/>
      <color indexed="8"/>
      <name val="ＭＳ Ｐ明朝"/>
      <family val="1"/>
      <charset val="128"/>
    </font>
    <font>
      <sz val="10"/>
      <color indexed="12"/>
      <name val="ＭＳ ゴシック"/>
      <family val="3"/>
      <charset val="128"/>
    </font>
    <font>
      <sz val="10"/>
      <color indexed="8"/>
      <name val="ＭＳ ゴシック"/>
      <family val="3"/>
      <charset val="128"/>
    </font>
    <font>
      <sz val="10"/>
      <name val="ＭＳ ゴシック"/>
      <family val="3"/>
      <charset val="128"/>
    </font>
    <font>
      <sz val="11"/>
      <color theme="1"/>
      <name val="游ゴシック"/>
      <family val="3"/>
      <charset val="128"/>
      <scheme val="minor"/>
    </font>
    <font>
      <sz val="10"/>
      <color rgb="FFFF0000"/>
      <name val="ＭＳ Ｐ明朝"/>
      <family val="1"/>
      <charset val="128"/>
    </font>
    <font>
      <sz val="10"/>
      <color theme="1"/>
      <name val="ＭＳ Ｐ明朝"/>
      <family val="1"/>
      <charset val="128"/>
    </font>
    <font>
      <sz val="10"/>
      <color indexed="8"/>
      <name val="ＭＳ 明朝"/>
      <family val="1"/>
      <charset val="128"/>
    </font>
    <font>
      <u/>
      <sz val="11"/>
      <color indexed="12"/>
      <name val="ＭＳ Ｐ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b/>
      <sz val="12"/>
      <color theme="1"/>
      <name val="ＭＳ ゴシック"/>
      <family val="3"/>
      <charset val="128"/>
    </font>
    <font>
      <b/>
      <sz val="10"/>
      <color theme="1"/>
      <name val="ＭＳ 明朝"/>
      <family val="1"/>
      <charset val="128"/>
    </font>
    <font>
      <sz val="10"/>
      <color theme="1"/>
      <name val="游ゴシック"/>
      <family val="2"/>
      <charset val="128"/>
      <scheme val="minor"/>
    </font>
    <font>
      <sz val="10"/>
      <color rgb="FFFF0000"/>
      <name val="游ゴシック"/>
      <family val="2"/>
      <charset val="128"/>
      <scheme val="minor"/>
    </font>
    <font>
      <sz val="11"/>
      <color rgb="FFFF0000"/>
      <name val="游ゴシック"/>
      <family val="2"/>
      <charset val="128"/>
      <scheme val="minor"/>
    </font>
    <font>
      <sz val="9"/>
      <color indexed="81"/>
      <name val="MS P ゴシック"/>
      <family val="3"/>
      <charset val="128"/>
    </font>
    <font>
      <sz val="10"/>
      <color indexed="12"/>
      <name val="ＭＳ 明朝"/>
      <family val="1"/>
      <charset val="128"/>
    </font>
    <font>
      <u/>
      <sz val="8"/>
      <color rgb="FFFF0066"/>
      <name val="ＭＳ 明朝"/>
      <family val="1"/>
      <charset val="128"/>
    </font>
    <font>
      <sz val="11"/>
      <color theme="1"/>
      <name val="ＭＳ 明朝"/>
      <family val="1"/>
      <charset val="128"/>
    </font>
    <font>
      <sz val="11"/>
      <color rgb="FF0000FF"/>
      <name val="ＭＳ 明朝"/>
      <family val="1"/>
      <charset val="128"/>
    </font>
    <font>
      <sz val="9"/>
      <color indexed="8"/>
      <name val="ＭＳ 明朝"/>
      <family val="1"/>
      <charset val="128"/>
    </font>
    <font>
      <sz val="9"/>
      <name val="ＭＳ 明朝"/>
      <family val="1"/>
      <charset val="128"/>
    </font>
    <font>
      <sz val="9"/>
      <color indexed="12"/>
      <name val="ＭＳ 明朝"/>
      <family val="1"/>
      <charset val="128"/>
    </font>
    <font>
      <sz val="8"/>
      <color indexed="8"/>
      <name val="ＭＳ 明朝"/>
      <family val="1"/>
      <charset val="128"/>
    </font>
    <font>
      <b/>
      <sz val="10"/>
      <color indexed="8"/>
      <name val="ＭＳ 明朝"/>
      <family val="1"/>
      <charset val="128"/>
    </font>
    <font>
      <sz val="14"/>
      <color indexed="8"/>
      <name val="ＭＳ Ｐ明朝"/>
      <family val="1"/>
      <charset val="128"/>
    </font>
    <font>
      <sz val="18"/>
      <color rgb="FFFF0000"/>
      <name val="ＭＳ Ｐ明朝"/>
      <family val="1"/>
      <charset val="128"/>
    </font>
    <font>
      <sz val="14"/>
      <color rgb="FFFF0000"/>
      <name val="ＭＳ Ｐ明朝"/>
      <family val="1"/>
      <charset val="128"/>
    </font>
    <font>
      <sz val="18"/>
      <color indexed="8"/>
      <name val="ＭＳ Ｐ明朝"/>
      <family val="1"/>
      <charset val="128"/>
    </font>
    <font>
      <sz val="10"/>
      <name val="ＭＳ 明朝"/>
      <family val="1"/>
      <charset val="128"/>
    </font>
    <font>
      <sz val="10"/>
      <color rgb="FFFFCCFF"/>
      <name val="ＭＳ 明朝"/>
      <family val="1"/>
      <charset val="128"/>
    </font>
  </fonts>
  <fills count="1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DCFF"/>
        <bgColor indexed="64"/>
      </patternFill>
    </fill>
    <fill>
      <patternFill patternType="solid">
        <fgColor indexed="9"/>
        <bgColor indexed="64"/>
      </patternFill>
    </fill>
    <fill>
      <patternFill patternType="solid">
        <fgColor theme="7" tint="0.79998168889431442"/>
        <bgColor indexed="64"/>
      </patternFill>
    </fill>
    <fill>
      <patternFill patternType="solid">
        <fgColor rgb="FFFFCCFF"/>
        <bgColor indexed="64"/>
      </patternFill>
    </fill>
    <fill>
      <patternFill patternType="solid">
        <fgColor rgb="FFCCFFFF"/>
        <bgColor indexed="64"/>
      </patternFill>
    </fill>
    <fill>
      <patternFill patternType="solid">
        <fgColor theme="0"/>
        <bgColor indexed="64"/>
      </patternFill>
    </fill>
    <fill>
      <patternFill patternType="solid">
        <fgColor rgb="FFDCFFFF"/>
        <bgColor indexed="64"/>
      </patternFill>
    </fill>
    <fill>
      <patternFill patternType="solid">
        <fgColor indexed="27"/>
        <bgColor indexed="64"/>
      </patternFill>
    </fill>
    <fill>
      <patternFill patternType="solid">
        <fgColor rgb="FFFFFFCC"/>
        <bgColor indexed="64"/>
      </patternFill>
    </fill>
    <fill>
      <patternFill patternType="solid">
        <fgColor rgb="FFCCFFFF"/>
        <bgColor rgb="FFD7F9FD"/>
      </patternFill>
    </fill>
    <fill>
      <patternFill patternType="solid">
        <fgColor theme="9" tint="0.59996337778862885"/>
        <bgColor indexed="64"/>
      </patternFill>
    </fill>
    <fill>
      <patternFill patternType="solid">
        <fgColor theme="9" tint="0.59996337778862885"/>
        <bgColor rgb="FFB2ECF8"/>
      </patternFill>
    </fill>
  </fills>
  <borders count="1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10"/>
      </bottom>
      <diagonal/>
    </border>
    <border diagonalUp="1">
      <left style="thin">
        <color indexed="64"/>
      </left>
      <right/>
      <top style="thin">
        <color indexed="64"/>
      </top>
      <bottom style="thin">
        <color indexed="10"/>
      </bottom>
      <diagonal style="hair">
        <color indexed="64"/>
      </diagonal>
    </border>
    <border diagonalUp="1">
      <left/>
      <right/>
      <top style="thin">
        <color indexed="64"/>
      </top>
      <bottom style="thin">
        <color indexed="10"/>
      </bottom>
      <diagonal style="hair">
        <color indexed="64"/>
      </diagonal>
    </border>
    <border>
      <left style="thin">
        <color indexed="64"/>
      </left>
      <right style="hair">
        <color indexed="64"/>
      </right>
      <top style="thin">
        <color indexed="64"/>
      </top>
      <bottom style="thin">
        <color indexed="10"/>
      </bottom>
      <diagonal/>
    </border>
    <border>
      <left style="hair">
        <color indexed="64"/>
      </left>
      <right style="thin">
        <color indexed="64"/>
      </right>
      <top style="thin">
        <color indexed="64"/>
      </top>
      <bottom style="thin">
        <color indexed="10"/>
      </bottom>
      <diagonal/>
    </border>
    <border>
      <left style="thin">
        <color indexed="10"/>
      </left>
      <right style="thin">
        <color indexed="64"/>
      </right>
      <top style="thin">
        <color indexed="10"/>
      </top>
      <bottom style="hair">
        <color indexed="12"/>
      </bottom>
      <diagonal/>
    </border>
    <border diagonalUp="1">
      <left style="thin">
        <color indexed="64"/>
      </left>
      <right/>
      <top style="thin">
        <color indexed="10"/>
      </top>
      <bottom style="hair">
        <color indexed="12"/>
      </bottom>
      <diagonal style="hair">
        <color indexed="64"/>
      </diagonal>
    </border>
    <border diagonalUp="1">
      <left/>
      <right/>
      <top style="thin">
        <color indexed="10"/>
      </top>
      <bottom style="hair">
        <color indexed="12"/>
      </bottom>
      <diagonal style="hair">
        <color indexed="64"/>
      </diagonal>
    </border>
    <border diagonalUp="1">
      <left/>
      <right style="thin">
        <color indexed="64"/>
      </right>
      <top style="thin">
        <color indexed="10"/>
      </top>
      <bottom style="hair">
        <color indexed="12"/>
      </bottom>
      <diagonal style="hair">
        <color indexed="64"/>
      </diagonal>
    </border>
    <border diagonalUp="1">
      <left/>
      <right style="thin">
        <color indexed="10"/>
      </right>
      <top style="thin">
        <color indexed="10"/>
      </top>
      <bottom style="hair">
        <color indexed="12"/>
      </bottom>
      <diagonal style="hair">
        <color indexed="64"/>
      </diagonal>
    </border>
    <border>
      <left style="thin">
        <color indexed="10"/>
      </left>
      <right style="thin">
        <color indexed="64"/>
      </right>
      <top/>
      <bottom style="hair">
        <color indexed="14"/>
      </bottom>
      <diagonal/>
    </border>
    <border>
      <left style="thin">
        <color indexed="64"/>
      </left>
      <right style="hair">
        <color indexed="14"/>
      </right>
      <top/>
      <bottom style="hair">
        <color indexed="14"/>
      </bottom>
      <diagonal/>
    </border>
    <border>
      <left style="hair">
        <color indexed="14"/>
      </left>
      <right style="hair">
        <color indexed="14"/>
      </right>
      <top/>
      <bottom style="hair">
        <color indexed="14"/>
      </bottom>
      <diagonal/>
    </border>
    <border>
      <left style="hair">
        <color indexed="14"/>
      </left>
      <right style="thin">
        <color indexed="64"/>
      </right>
      <top/>
      <bottom style="hair">
        <color indexed="14"/>
      </bottom>
      <diagonal/>
    </border>
    <border>
      <left style="hair">
        <color indexed="14"/>
      </left>
      <right style="thin">
        <color indexed="10"/>
      </right>
      <top/>
      <bottom style="hair">
        <color indexed="14"/>
      </bottom>
      <diagonal/>
    </border>
    <border>
      <left style="thin">
        <color indexed="10"/>
      </left>
      <right style="thin">
        <color indexed="64"/>
      </right>
      <top style="hair">
        <color indexed="14"/>
      </top>
      <bottom style="thin">
        <color indexed="10"/>
      </bottom>
      <diagonal/>
    </border>
    <border>
      <left style="thin">
        <color indexed="64"/>
      </left>
      <right style="hair">
        <color indexed="14"/>
      </right>
      <top style="hair">
        <color indexed="14"/>
      </top>
      <bottom style="thin">
        <color indexed="10"/>
      </bottom>
      <diagonal/>
    </border>
    <border>
      <left style="hair">
        <color indexed="14"/>
      </left>
      <right style="hair">
        <color indexed="14"/>
      </right>
      <top style="hair">
        <color indexed="14"/>
      </top>
      <bottom style="thin">
        <color indexed="10"/>
      </bottom>
      <diagonal/>
    </border>
    <border>
      <left style="hair">
        <color indexed="14"/>
      </left>
      <right style="thin">
        <color indexed="64"/>
      </right>
      <top style="hair">
        <color indexed="14"/>
      </top>
      <bottom style="thin">
        <color indexed="10"/>
      </bottom>
      <diagonal/>
    </border>
    <border>
      <left style="hair">
        <color indexed="14"/>
      </left>
      <right style="thin">
        <color indexed="10"/>
      </right>
      <top style="hair">
        <color indexed="14"/>
      </top>
      <bottom style="thin">
        <color indexed="10"/>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10"/>
      </left>
      <right style="thin">
        <color indexed="64"/>
      </right>
      <top style="thin">
        <color indexed="10"/>
      </top>
      <bottom/>
      <diagonal/>
    </border>
    <border diagonalUp="1">
      <left style="thin">
        <color indexed="64"/>
      </left>
      <right style="hair">
        <color indexed="64"/>
      </right>
      <top style="thin">
        <color indexed="10"/>
      </top>
      <bottom/>
      <diagonal style="hair">
        <color indexed="64"/>
      </diagonal>
    </border>
    <border diagonalUp="1">
      <left style="hair">
        <color indexed="64"/>
      </left>
      <right style="hair">
        <color indexed="64"/>
      </right>
      <top style="thin">
        <color indexed="10"/>
      </top>
      <bottom/>
      <diagonal style="hair">
        <color indexed="64"/>
      </diagonal>
    </border>
    <border diagonalUp="1">
      <left style="hair">
        <color indexed="64"/>
      </left>
      <right style="thin">
        <color indexed="64"/>
      </right>
      <top style="thin">
        <color indexed="10"/>
      </top>
      <bottom/>
      <diagonal style="hair">
        <color indexed="64"/>
      </diagonal>
    </border>
    <border diagonalUp="1">
      <left style="hair">
        <color indexed="64"/>
      </left>
      <right style="thin">
        <color indexed="10"/>
      </right>
      <top style="thin">
        <color indexed="10"/>
      </top>
      <bottom/>
      <diagonal style="hair">
        <color indexed="64"/>
      </diagonal>
    </border>
    <border>
      <left style="thin">
        <color indexed="10"/>
      </left>
      <right style="thin">
        <color indexed="64"/>
      </right>
      <top style="hair">
        <color indexed="12"/>
      </top>
      <bottom/>
      <diagonal/>
    </border>
    <border>
      <left style="thin">
        <color indexed="64"/>
      </left>
      <right style="hair">
        <color indexed="14"/>
      </right>
      <top style="hair">
        <color indexed="12"/>
      </top>
      <bottom/>
      <diagonal/>
    </border>
    <border>
      <left style="hair">
        <color indexed="14"/>
      </left>
      <right style="hair">
        <color indexed="14"/>
      </right>
      <top style="hair">
        <color indexed="12"/>
      </top>
      <bottom/>
      <diagonal/>
    </border>
    <border>
      <left style="hair">
        <color indexed="14"/>
      </left>
      <right style="thin">
        <color indexed="64"/>
      </right>
      <top style="hair">
        <color indexed="12"/>
      </top>
      <bottom/>
      <diagonal/>
    </border>
    <border>
      <left style="hair">
        <color indexed="14"/>
      </left>
      <right style="thin">
        <color indexed="10"/>
      </right>
      <top style="hair">
        <color indexed="12"/>
      </top>
      <bottom/>
      <diagonal/>
    </border>
    <border>
      <left/>
      <right style="hair">
        <color indexed="64"/>
      </right>
      <top/>
      <bottom/>
      <diagonal/>
    </border>
    <border>
      <left/>
      <right/>
      <top/>
      <bottom style="thin">
        <color indexed="64"/>
      </bottom>
      <diagonal/>
    </border>
    <border>
      <left/>
      <right style="thin">
        <color indexed="64"/>
      </right>
      <top/>
      <bottom style="thin">
        <color indexed="64"/>
      </bottom>
      <diagonal/>
    </border>
    <border>
      <left style="thin">
        <color indexed="12"/>
      </left>
      <right style="thin">
        <color indexed="12"/>
      </right>
      <top style="thin">
        <color indexed="12"/>
      </top>
      <bottom style="thin">
        <color indexed="1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uble">
        <color indexed="14"/>
      </left>
      <right/>
      <top/>
      <bottom style="thin">
        <color indexed="64"/>
      </bottom>
      <diagonal/>
    </border>
    <border>
      <left/>
      <right style="medium">
        <color indexed="64"/>
      </right>
      <top/>
      <bottom style="thin">
        <color indexed="64"/>
      </bottom>
      <diagonal/>
    </border>
    <border>
      <left style="medium">
        <color indexed="64"/>
      </left>
      <right style="thin">
        <color indexed="12"/>
      </right>
      <top/>
      <bottom style="thin">
        <color indexed="12"/>
      </bottom>
      <diagonal/>
    </border>
    <border>
      <left style="thin">
        <color indexed="12"/>
      </left>
      <right/>
      <top/>
      <bottom style="thin">
        <color indexed="12"/>
      </bottom>
      <diagonal/>
    </border>
    <border>
      <left/>
      <right/>
      <top/>
      <bottom style="thin">
        <color indexed="12"/>
      </bottom>
      <diagonal/>
    </border>
    <border>
      <left/>
      <right style="double">
        <color indexed="14"/>
      </right>
      <top/>
      <bottom style="thin">
        <color indexed="12"/>
      </bottom>
      <diagonal/>
    </border>
    <border>
      <left style="double">
        <color indexed="14"/>
      </left>
      <right style="thin">
        <color indexed="12"/>
      </right>
      <top/>
      <bottom style="thin">
        <color indexed="12"/>
      </bottom>
      <diagonal/>
    </border>
    <border>
      <left style="thin">
        <color indexed="12"/>
      </left>
      <right/>
      <top style="thin">
        <color indexed="64"/>
      </top>
      <bottom style="thin">
        <color indexed="12"/>
      </bottom>
      <diagonal/>
    </border>
    <border>
      <left/>
      <right/>
      <top style="thin">
        <color indexed="64"/>
      </top>
      <bottom style="thin">
        <color indexed="12"/>
      </bottom>
      <diagonal/>
    </border>
    <border>
      <left/>
      <right style="medium">
        <color indexed="64"/>
      </right>
      <top/>
      <bottom style="thin">
        <color indexed="12"/>
      </bottom>
      <diagonal/>
    </border>
    <border>
      <left style="medium">
        <color indexed="64"/>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diagonal/>
    </border>
    <border>
      <left style="double">
        <color indexed="14"/>
      </left>
      <right style="thin">
        <color indexed="12"/>
      </right>
      <top style="thin">
        <color indexed="12"/>
      </top>
      <bottom style="thin">
        <color indexed="12"/>
      </bottom>
      <diagonal/>
    </border>
    <border>
      <left style="thin">
        <color indexed="12"/>
      </left>
      <right style="medium">
        <color indexed="64"/>
      </right>
      <top style="thin">
        <color indexed="12"/>
      </top>
      <bottom style="thin">
        <color indexed="12"/>
      </bottom>
      <diagonal/>
    </border>
    <border>
      <left style="thin">
        <color indexed="12"/>
      </left>
      <right style="thin">
        <color indexed="12"/>
      </right>
      <top style="hair">
        <color indexed="12"/>
      </top>
      <bottom style="thin">
        <color indexed="12"/>
      </bottom>
      <diagonal/>
    </border>
    <border>
      <left style="thin">
        <color indexed="12"/>
      </left>
      <right style="double">
        <color indexed="14"/>
      </right>
      <top style="hair">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bottom style="thin">
        <color indexed="12"/>
      </bottom>
      <diagonal/>
    </border>
    <border>
      <left/>
      <right style="thin">
        <color indexed="12"/>
      </right>
      <top style="thin">
        <color indexed="12"/>
      </top>
      <bottom style="thin">
        <color indexed="12"/>
      </bottom>
      <diagonal/>
    </border>
    <border>
      <left style="double">
        <color indexed="14"/>
      </left>
      <right style="thin">
        <color indexed="12"/>
      </right>
      <top style="thin">
        <color indexed="12"/>
      </top>
      <bottom/>
      <diagonal/>
    </border>
    <border>
      <left style="double">
        <color indexed="14"/>
      </left>
      <right style="thin">
        <color indexed="12"/>
      </right>
      <top/>
      <bottom/>
      <diagonal/>
    </border>
    <border>
      <left style="thin">
        <color indexed="12"/>
      </left>
      <right style="thin">
        <color indexed="12"/>
      </right>
      <top/>
      <bottom/>
      <diagonal/>
    </border>
    <border>
      <left style="thin">
        <color indexed="12"/>
      </left>
      <right style="thin">
        <color indexed="12"/>
      </right>
      <top style="thin">
        <color indexed="12"/>
      </top>
      <bottom style="hair">
        <color indexed="12"/>
      </bottom>
      <diagonal/>
    </border>
    <border>
      <left style="thin">
        <color indexed="12"/>
      </left>
      <right style="double">
        <color indexed="14"/>
      </right>
      <top style="thin">
        <color indexed="12"/>
      </top>
      <bottom style="hair">
        <color indexed="12"/>
      </bottom>
      <diagonal/>
    </border>
    <border>
      <left style="thin">
        <color indexed="12"/>
      </left>
      <right style="thin">
        <color indexed="12"/>
      </right>
      <top style="hair">
        <color indexed="12"/>
      </top>
      <bottom style="hair">
        <color indexed="12"/>
      </bottom>
      <diagonal/>
    </border>
    <border>
      <left style="thin">
        <color indexed="12"/>
      </left>
      <right style="double">
        <color indexed="14"/>
      </right>
      <top style="hair">
        <color indexed="12"/>
      </top>
      <bottom style="hair">
        <color indexed="12"/>
      </bottom>
      <diagonal/>
    </border>
    <border>
      <left style="double">
        <color indexed="14"/>
      </left>
      <right/>
      <top style="thin">
        <color indexed="12"/>
      </top>
      <bottom style="thin">
        <color indexed="12"/>
      </bottom>
      <diagonal/>
    </border>
    <border>
      <left/>
      <right/>
      <top style="thin">
        <color indexed="12"/>
      </top>
      <bottom style="thin">
        <color indexed="12"/>
      </bottom>
      <diagonal/>
    </border>
    <border>
      <left style="double">
        <color indexed="14"/>
      </left>
      <right/>
      <top style="thin">
        <color indexed="12"/>
      </top>
      <bottom/>
      <diagonal/>
    </border>
    <border>
      <left style="double">
        <color indexed="14"/>
      </left>
      <right/>
      <top/>
      <bottom style="thin">
        <color rgb="FF0000FF"/>
      </bottom>
      <diagonal/>
    </border>
    <border>
      <left style="double">
        <color indexed="14"/>
      </left>
      <right/>
      <top/>
      <bottom/>
      <diagonal/>
    </border>
    <border>
      <left/>
      <right style="medium">
        <color indexed="64"/>
      </right>
      <top/>
      <bottom/>
      <diagonal/>
    </border>
    <border>
      <left style="medium">
        <color indexed="64"/>
      </left>
      <right/>
      <top style="thin">
        <color indexed="12"/>
      </top>
      <bottom/>
      <diagonal/>
    </border>
    <border>
      <left/>
      <right/>
      <top style="thin">
        <color indexed="12"/>
      </top>
      <bottom/>
      <diagonal/>
    </border>
    <border>
      <left/>
      <right style="thin">
        <color indexed="12"/>
      </right>
      <top style="thin">
        <color indexed="12"/>
      </top>
      <bottom/>
      <diagonal/>
    </border>
    <border>
      <left/>
      <right style="medium">
        <color indexed="64"/>
      </right>
      <top style="thin">
        <color indexed="12"/>
      </top>
      <bottom style="thin">
        <color indexed="12"/>
      </bottom>
      <diagonal/>
    </border>
    <border>
      <left style="medium">
        <color indexed="64"/>
      </left>
      <right/>
      <top style="thin">
        <color indexed="12"/>
      </top>
      <bottom style="medium">
        <color indexed="64"/>
      </bottom>
      <diagonal/>
    </border>
    <border>
      <left/>
      <right/>
      <top style="thin">
        <color indexed="12"/>
      </top>
      <bottom style="medium">
        <color indexed="64"/>
      </bottom>
      <diagonal/>
    </border>
    <border>
      <left/>
      <right style="thin">
        <color indexed="12"/>
      </right>
      <top style="thin">
        <color indexed="12"/>
      </top>
      <bottom style="medium">
        <color indexed="64"/>
      </bottom>
      <diagonal/>
    </border>
    <border>
      <left style="thin">
        <color indexed="12"/>
      </left>
      <right/>
      <top style="thin">
        <color indexed="12"/>
      </top>
      <bottom style="medium">
        <color indexed="64"/>
      </bottom>
      <diagonal/>
    </border>
    <border>
      <left style="double">
        <color indexed="1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10"/>
      </bottom>
      <diagonal style="hair">
        <color indexed="64"/>
      </diagonal>
    </border>
    <border>
      <left/>
      <right/>
      <top/>
      <bottom style="thin">
        <color rgb="FF0000FF"/>
      </bottom>
      <diagonal/>
    </border>
    <border>
      <left/>
      <right style="medium">
        <color indexed="64"/>
      </right>
      <top style="thin">
        <color indexed="12"/>
      </top>
      <bottom/>
      <diagonal/>
    </border>
    <border>
      <left/>
      <right style="medium">
        <color indexed="64"/>
      </right>
      <top/>
      <bottom style="thin">
        <color rgb="FF0000FF"/>
      </bottom>
      <diagonal/>
    </border>
    <border>
      <left style="double">
        <color indexed="14"/>
      </left>
      <right/>
      <top style="thin">
        <color indexed="12"/>
      </top>
      <bottom style="thin">
        <color rgb="FF0070C0"/>
      </bottom>
      <diagonal/>
    </border>
    <border>
      <left/>
      <right/>
      <top style="thin">
        <color indexed="12"/>
      </top>
      <bottom style="thin">
        <color rgb="FF0070C0"/>
      </bottom>
      <diagonal/>
    </border>
    <border>
      <left/>
      <right style="medium">
        <color indexed="64"/>
      </right>
      <top style="thin">
        <color indexed="12"/>
      </top>
      <bottom style="thin">
        <color rgb="FF0070C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diagonalUp="1">
      <left/>
      <right style="thin">
        <color indexed="64"/>
      </right>
      <top style="thin">
        <color indexed="64"/>
      </top>
      <bottom style="thin">
        <color indexed="64"/>
      </bottom>
      <diagonal style="hair">
        <color indexed="64"/>
      </diagonal>
    </border>
    <border diagonalUp="1">
      <left/>
      <right style="thin">
        <color indexed="64"/>
      </right>
      <top/>
      <bottom/>
      <diagonal style="hair">
        <color indexed="64"/>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12"/>
      </left>
      <right style="medium">
        <color indexed="64"/>
      </right>
      <top style="thin">
        <color indexed="12"/>
      </top>
      <bottom style="hair">
        <color indexed="12"/>
      </bottom>
      <diagonal/>
    </border>
    <border>
      <left style="thin">
        <color indexed="12"/>
      </left>
      <right style="medium">
        <color indexed="64"/>
      </right>
      <top style="hair">
        <color indexed="12"/>
      </top>
      <bottom style="hair">
        <color indexed="12"/>
      </bottom>
      <diagonal/>
    </border>
    <border>
      <left style="thin">
        <color indexed="12"/>
      </left>
      <right style="medium">
        <color indexed="64"/>
      </right>
      <top style="hair">
        <color indexed="12"/>
      </top>
      <bottom style="thin">
        <color indexed="12"/>
      </bottom>
      <diagonal/>
    </border>
    <border>
      <left style="thin">
        <color indexed="12"/>
      </left>
      <right style="medium">
        <color indexed="64"/>
      </right>
      <top/>
      <bottom style="thin">
        <color indexed="12"/>
      </bottom>
      <diagonal/>
    </border>
    <border>
      <left style="thin">
        <color indexed="12"/>
      </left>
      <right/>
      <top/>
      <bottom/>
      <diagonal/>
    </border>
    <border>
      <left style="thin">
        <color indexed="12"/>
      </left>
      <right/>
      <top style="thin">
        <color indexed="12"/>
      </top>
      <bottom style="hair">
        <color indexed="12"/>
      </bottom>
      <diagonal/>
    </border>
    <border>
      <left/>
      <right style="thin">
        <color indexed="12"/>
      </right>
      <top style="thin">
        <color indexed="12"/>
      </top>
      <bottom style="hair">
        <color indexed="12"/>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rgb="FFFF0000"/>
      </bottom>
      <diagonal/>
    </border>
    <border>
      <left style="thin">
        <color rgb="FFFF0000"/>
      </left>
      <right/>
      <top/>
      <bottom/>
      <diagonal/>
    </border>
    <border>
      <left style="hair">
        <color indexed="64"/>
      </left>
      <right/>
      <top style="hair">
        <color indexed="64"/>
      </top>
      <bottom style="thin">
        <color rgb="FFFF000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14"/>
      </right>
      <top style="hair">
        <color indexed="12"/>
      </top>
      <bottom style="hair">
        <color rgb="FFFF0000"/>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auto="1"/>
      </top>
      <bottom/>
      <diagonal/>
    </border>
    <border>
      <left style="thin">
        <color indexed="10"/>
      </left>
      <right style="thin">
        <color indexed="64"/>
      </right>
      <top/>
      <bottom style="thin">
        <color indexed="10"/>
      </bottom>
      <diagonal/>
    </border>
    <border>
      <left style="hair">
        <color indexed="14"/>
      </left>
      <right style="hair">
        <color indexed="14"/>
      </right>
      <top/>
      <bottom style="thin">
        <color indexed="10"/>
      </bottom>
      <diagonal/>
    </border>
    <border>
      <left style="hair">
        <color indexed="14"/>
      </left>
      <right style="thin">
        <color indexed="64"/>
      </right>
      <top/>
      <bottom style="thin">
        <color indexed="10"/>
      </bottom>
      <diagonal/>
    </border>
    <border>
      <left style="thin">
        <color indexed="64"/>
      </left>
      <right style="hair">
        <color indexed="14"/>
      </right>
      <top/>
      <bottom style="thin">
        <color indexed="10"/>
      </bottom>
      <diagonal/>
    </border>
    <border>
      <left style="hair">
        <color indexed="14"/>
      </left>
      <right style="thin">
        <color indexed="10"/>
      </right>
      <top/>
      <bottom style="thin">
        <color indexed="10"/>
      </bottom>
      <diagonal/>
    </border>
    <border>
      <left style="thin">
        <color indexed="64"/>
      </left>
      <right style="hair">
        <color indexed="14"/>
      </right>
      <top style="hair">
        <color rgb="FFFF0000"/>
      </top>
      <bottom style="thin">
        <color indexed="10"/>
      </bottom>
      <diagonal/>
    </border>
    <border>
      <left style="thin">
        <color indexed="64"/>
      </left>
      <right style="hair">
        <color indexed="14"/>
      </right>
      <top style="hair">
        <color rgb="FFFF0000"/>
      </top>
      <bottom style="hair">
        <color rgb="FFFF0000"/>
      </bottom>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s>
  <cellStyleXfs count="5">
    <xf numFmtId="0" fontId="0" fillId="0" borderId="0">
      <alignment vertical="center"/>
    </xf>
    <xf numFmtId="38" fontId="1" fillId="0" borderId="0" applyFont="0" applyFill="0" applyBorder="0" applyAlignment="0" applyProtection="0">
      <alignment vertical="center"/>
    </xf>
    <xf numFmtId="37" fontId="5" fillId="0" borderId="0"/>
    <xf numFmtId="0" fontId="12" fillId="0" borderId="0">
      <alignment vertical="center"/>
    </xf>
    <xf numFmtId="6" fontId="1" fillId="0" borderId="0" applyFont="0" applyFill="0" applyBorder="0" applyAlignment="0" applyProtection="0">
      <alignment vertical="center"/>
    </xf>
  </cellStyleXfs>
  <cellXfs count="637">
    <xf numFmtId="0" fontId="0" fillId="0" borderId="0" xfId="0">
      <alignment vertical="center"/>
    </xf>
    <xf numFmtId="0" fontId="2" fillId="5" borderId="0" xfId="3" applyFont="1" applyFill="1" applyProtection="1">
      <alignment vertical="center"/>
      <protection locked="0"/>
    </xf>
    <xf numFmtId="0" fontId="2" fillId="2" borderId="0" xfId="3" quotePrefix="1" applyFont="1" applyFill="1" applyAlignment="1" applyProtection="1">
      <alignment horizontal="left" vertical="center"/>
      <protection locked="0"/>
    </xf>
    <xf numFmtId="0" fontId="2" fillId="2" borderId="0" xfId="3" applyFont="1" applyFill="1" applyProtection="1">
      <alignment vertical="center"/>
      <protection locked="0"/>
    </xf>
    <xf numFmtId="0" fontId="18" fillId="0" borderId="0" xfId="0" applyFont="1" applyAlignment="1">
      <alignment horizontal="left" vertical="center"/>
    </xf>
    <xf numFmtId="0" fontId="18" fillId="0" borderId="11" xfId="0" applyFont="1" applyBorder="1" applyAlignment="1">
      <alignment horizontal="left" vertical="center" wrapText="1"/>
    </xf>
    <xf numFmtId="0" fontId="18" fillId="0" borderId="11" xfId="0" applyFont="1" applyBorder="1" applyAlignment="1">
      <alignment horizontal="left" vertical="center"/>
    </xf>
    <xf numFmtId="0" fontId="18" fillId="0" borderId="1" xfId="0" applyFont="1" applyBorder="1" applyAlignment="1">
      <alignment horizontal="left" vertical="center"/>
    </xf>
    <xf numFmtId="182" fontId="18" fillId="0" borderId="1" xfId="0" applyNumberFormat="1" applyFont="1" applyBorder="1" applyAlignment="1">
      <alignment horizontal="left" vertical="center"/>
    </xf>
    <xf numFmtId="0" fontId="18" fillId="0" borderId="14" xfId="0" applyFont="1" applyBorder="1" applyAlignment="1">
      <alignment horizontal="left" vertical="top"/>
    </xf>
    <xf numFmtId="0" fontId="21" fillId="0" borderId="0" xfId="0" applyFont="1" applyAlignment="1">
      <alignment horizontal="lef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left" vertical="top"/>
    </xf>
    <xf numFmtId="182" fontId="18" fillId="0" borderId="0" xfId="0" applyNumberFormat="1" applyFont="1" applyAlignment="1">
      <alignment horizontal="left" vertical="center"/>
    </xf>
    <xf numFmtId="183" fontId="18" fillId="0" borderId="0" xfId="0" applyNumberFormat="1" applyFont="1" applyAlignment="1">
      <alignment horizontal="left" vertical="center"/>
    </xf>
    <xf numFmtId="0" fontId="18" fillId="0" borderId="87" xfId="0" applyFont="1" applyBorder="1" applyAlignment="1">
      <alignment horizontal="left" vertical="center"/>
    </xf>
    <xf numFmtId="0" fontId="18" fillId="0" borderId="0" xfId="0" applyFont="1" applyAlignment="1">
      <alignment vertical="center" wrapText="1"/>
    </xf>
    <xf numFmtId="0" fontId="18" fillId="0" borderId="7" xfId="0" applyFont="1" applyBorder="1" applyAlignment="1"/>
    <xf numFmtId="0" fontId="18" fillId="0" borderId="8" xfId="0" applyFont="1" applyBorder="1" applyAlignment="1"/>
    <xf numFmtId="0" fontId="18" fillId="0" borderId="87" xfId="0" applyFont="1" applyBorder="1" applyAlignment="1"/>
    <xf numFmtId="0" fontId="18" fillId="0" borderId="88" xfId="0" applyFont="1" applyBorder="1" applyAlignment="1"/>
    <xf numFmtId="2" fontId="18" fillId="0" borderId="1" xfId="0" applyNumberFormat="1" applyFont="1" applyBorder="1" applyAlignment="1">
      <alignment horizontal="center" vertical="center"/>
    </xf>
    <xf numFmtId="182" fontId="18" fillId="0" borderId="2" xfId="0" applyNumberFormat="1" applyFont="1" applyBorder="1" applyAlignment="1">
      <alignment horizontal="left" vertical="center"/>
    </xf>
    <xf numFmtId="182" fontId="18" fillId="0" borderId="3" xfId="0" applyNumberFormat="1" applyFont="1" applyBorder="1" applyAlignment="1">
      <alignment horizontal="left" vertical="center"/>
    </xf>
    <xf numFmtId="0" fontId="19" fillId="0" borderId="0" xfId="0" applyFont="1">
      <alignmen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2" fontId="18" fillId="0" borderId="4" xfId="0" applyNumberFormat="1" applyFont="1" applyBorder="1" applyAlignment="1">
      <alignment horizontal="left" vertical="center"/>
    </xf>
    <xf numFmtId="0" fontId="18" fillId="0" borderId="4" xfId="0" applyFont="1" applyBorder="1" applyAlignment="1">
      <alignment horizontal="left" vertical="center" wrapText="1"/>
    </xf>
    <xf numFmtId="184" fontId="18" fillId="0" borderId="1" xfId="0" applyNumberFormat="1" applyFont="1" applyBorder="1" applyAlignment="1">
      <alignment horizontal="left" vertical="center"/>
    </xf>
    <xf numFmtId="0" fontId="19" fillId="0" borderId="88" xfId="0" applyFont="1" applyBorder="1" applyAlignment="1">
      <alignment horizontal="left" vertical="top"/>
    </xf>
    <xf numFmtId="2" fontId="2" fillId="2" borderId="0" xfId="3" applyNumberFormat="1" applyFont="1" applyFill="1" applyProtection="1">
      <alignment vertical="center"/>
      <protection locked="0"/>
    </xf>
    <xf numFmtId="1" fontId="2" fillId="2" borderId="0" xfId="3" applyNumberFormat="1" applyFont="1" applyFill="1" applyProtection="1">
      <alignment vertical="center"/>
      <protection locked="0"/>
    </xf>
    <xf numFmtId="0" fontId="22" fillId="0" borderId="0" xfId="0" applyFont="1">
      <alignment vertical="center"/>
    </xf>
    <xf numFmtId="0" fontId="13" fillId="2" borderId="0" xfId="3" quotePrefix="1" applyFont="1" applyFill="1" applyAlignment="1" applyProtection="1">
      <alignment horizontal="left" vertical="center"/>
      <protection locked="0"/>
    </xf>
    <xf numFmtId="0" fontId="10" fillId="7" borderId="106" xfId="3" applyFont="1" applyFill="1" applyBorder="1" applyAlignment="1" applyProtection="1">
      <alignment horizontal="center" vertical="center"/>
      <protection locked="0"/>
    </xf>
    <xf numFmtId="0" fontId="10" fillId="7" borderId="110" xfId="3" applyFont="1" applyFill="1" applyBorder="1" applyAlignment="1" applyProtection="1">
      <alignment horizontal="center" vertical="center"/>
      <protection locked="0"/>
    </xf>
    <xf numFmtId="0" fontId="10" fillId="7" borderId="89" xfId="3" applyFont="1" applyFill="1" applyBorder="1" applyAlignment="1" applyProtection="1">
      <alignment horizontal="center" vertical="center"/>
      <protection locked="0"/>
    </xf>
    <xf numFmtId="0" fontId="10" fillId="7" borderId="118" xfId="3" applyFont="1" applyFill="1" applyBorder="1" applyAlignment="1" applyProtection="1">
      <alignment horizontal="center" vertical="center"/>
      <protection locked="0"/>
    </xf>
    <xf numFmtId="0" fontId="10" fillId="7" borderId="120" xfId="3" applyFont="1" applyFill="1" applyBorder="1" applyAlignment="1" applyProtection="1">
      <alignment horizontal="center" vertical="center"/>
      <protection locked="0"/>
    </xf>
    <xf numFmtId="0" fontId="10" fillId="7" borderId="117" xfId="3" applyFont="1" applyFill="1" applyBorder="1" applyAlignment="1" applyProtection="1">
      <alignment horizontal="center" vertical="center"/>
      <protection locked="0"/>
    </xf>
    <xf numFmtId="0" fontId="10" fillId="7" borderId="113" xfId="3" applyFont="1" applyFill="1" applyBorder="1" applyAlignment="1" applyProtection="1">
      <alignment horizontal="center" vertical="center"/>
      <protection locked="0"/>
    </xf>
    <xf numFmtId="183" fontId="18" fillId="0" borderId="1" xfId="0" applyNumberFormat="1" applyFont="1" applyBorder="1" applyAlignment="1">
      <alignment horizontal="left" vertical="center"/>
    </xf>
    <xf numFmtId="0" fontId="18" fillId="0" borderId="1" xfId="0" applyFont="1" applyBorder="1" applyAlignment="1">
      <alignment horizontal="center" vertical="center"/>
    </xf>
    <xf numFmtId="0" fontId="18" fillId="0" borderId="1" xfId="1" applyNumberFormat="1" applyFont="1" applyFill="1" applyBorder="1" applyAlignment="1">
      <alignment horizontal="left" vertical="center"/>
    </xf>
    <xf numFmtId="177" fontId="8" fillId="5" borderId="90" xfId="3" quotePrefix="1" applyNumberFormat="1" applyFont="1" applyFill="1" applyBorder="1" applyAlignment="1">
      <alignment horizontal="left" vertical="center"/>
    </xf>
    <xf numFmtId="0" fontId="2" fillId="9" borderId="91" xfId="3" quotePrefix="1" applyFont="1" applyFill="1" applyBorder="1">
      <alignment vertical="center"/>
    </xf>
    <xf numFmtId="0" fontId="2" fillId="9" borderId="91" xfId="3" applyFont="1" applyFill="1" applyBorder="1">
      <alignment vertical="center"/>
    </xf>
    <xf numFmtId="0" fontId="14" fillId="9" borderId="91" xfId="3" quotePrefix="1" applyFont="1" applyFill="1" applyBorder="1" applyAlignment="1">
      <alignment horizontal="right" vertical="center"/>
    </xf>
    <xf numFmtId="177" fontId="8" fillId="5" borderId="94" xfId="3" applyNumberFormat="1" applyFont="1" applyFill="1" applyBorder="1">
      <alignment vertical="center"/>
    </xf>
    <xf numFmtId="0" fontId="2" fillId="5" borderId="87" xfId="3" applyFont="1" applyFill="1" applyBorder="1">
      <alignment vertical="center"/>
    </xf>
    <xf numFmtId="177" fontId="8" fillId="5" borderId="95" xfId="3" applyNumberFormat="1" applyFont="1" applyFill="1" applyBorder="1">
      <alignment vertical="center"/>
    </xf>
    <xf numFmtId="0" fontId="2" fillId="5" borderId="96" xfId="3" applyFont="1" applyFill="1" applyBorder="1">
      <alignment vertical="center"/>
    </xf>
    <xf numFmtId="177" fontId="15" fillId="5" borderId="97" xfId="3" applyNumberFormat="1" applyFont="1" applyFill="1" applyBorder="1">
      <alignment vertical="center"/>
    </xf>
    <xf numFmtId="0" fontId="2" fillId="5" borderId="99" xfId="3" applyFont="1" applyFill="1" applyBorder="1">
      <alignment vertical="center"/>
    </xf>
    <xf numFmtId="0" fontId="2" fillId="5" borderId="100" xfId="3" applyFont="1" applyFill="1" applyBorder="1">
      <alignment vertical="center"/>
    </xf>
    <xf numFmtId="177" fontId="2" fillId="5" borderId="101" xfId="3" applyNumberFormat="1" applyFont="1" applyFill="1" applyBorder="1">
      <alignment vertical="center"/>
    </xf>
    <xf numFmtId="0" fontId="2" fillId="5" borderId="104" xfId="3" applyFont="1" applyFill="1" applyBorder="1">
      <alignment vertical="center"/>
    </xf>
    <xf numFmtId="177" fontId="15" fillId="5" borderId="106" xfId="3" quotePrefix="1" applyNumberFormat="1" applyFont="1" applyFill="1" applyBorder="1" applyAlignment="1">
      <alignment horizontal="left" vertical="center"/>
    </xf>
    <xf numFmtId="177" fontId="2" fillId="5" borderId="118" xfId="3" quotePrefix="1" applyNumberFormat="1" applyFont="1" applyFill="1" applyBorder="1" applyAlignment="1">
      <alignment horizontal="left" vertical="center"/>
    </xf>
    <xf numFmtId="177" fontId="15" fillId="5" borderId="110" xfId="3" quotePrefix="1" applyNumberFormat="1" applyFont="1" applyFill="1" applyBorder="1" applyAlignment="1">
      <alignment horizontal="left" vertical="center" wrapText="1"/>
    </xf>
    <xf numFmtId="177" fontId="2" fillId="5" borderId="113" xfId="3" quotePrefix="1" applyNumberFormat="1" applyFont="1" applyFill="1" applyBorder="1" applyAlignment="1">
      <alignment horizontal="left" vertical="center" wrapText="1"/>
    </xf>
    <xf numFmtId="177" fontId="15" fillId="5" borderId="106" xfId="3" applyNumberFormat="1" applyFont="1" applyFill="1" applyBorder="1">
      <alignment vertical="center"/>
    </xf>
    <xf numFmtId="177" fontId="2" fillId="5" borderId="118" xfId="3" quotePrefix="1" applyNumberFormat="1" applyFont="1" applyFill="1" applyBorder="1" applyAlignment="1">
      <alignment horizontal="left" vertical="center" wrapText="1"/>
    </xf>
    <xf numFmtId="177" fontId="2" fillId="5" borderId="120" xfId="3" quotePrefix="1" applyNumberFormat="1" applyFont="1" applyFill="1" applyBorder="1" applyAlignment="1">
      <alignment horizontal="left" vertical="center" wrapText="1"/>
    </xf>
    <xf numFmtId="177" fontId="15" fillId="5" borderId="118" xfId="3" applyNumberFormat="1" applyFont="1" applyFill="1" applyBorder="1">
      <alignment vertical="center"/>
    </xf>
    <xf numFmtId="177" fontId="2" fillId="5" borderId="110" xfId="3" quotePrefix="1" applyNumberFormat="1" applyFont="1" applyFill="1" applyBorder="1" applyAlignment="1">
      <alignment horizontal="left" vertical="center" wrapText="1"/>
    </xf>
    <xf numFmtId="177" fontId="15" fillId="5" borderId="120" xfId="3" quotePrefix="1" applyNumberFormat="1" applyFont="1" applyFill="1" applyBorder="1" applyAlignment="1">
      <alignment horizontal="left" vertical="center" wrapText="1"/>
    </xf>
    <xf numFmtId="177" fontId="15" fillId="5" borderId="110" xfId="3" applyNumberFormat="1" applyFont="1" applyFill="1" applyBorder="1">
      <alignment vertical="center"/>
    </xf>
    <xf numFmtId="177" fontId="15" fillId="5" borderId="89" xfId="3" applyNumberFormat="1" applyFont="1" applyFill="1" applyBorder="1">
      <alignment vertical="center"/>
    </xf>
    <xf numFmtId="0" fontId="2" fillId="5" borderId="122" xfId="3" applyFont="1" applyFill="1" applyBorder="1">
      <alignment vertical="center"/>
    </xf>
    <xf numFmtId="0" fontId="2" fillId="5" borderId="123" xfId="3" applyFont="1" applyFill="1" applyBorder="1">
      <alignment vertical="center"/>
    </xf>
    <xf numFmtId="0" fontId="2" fillId="5" borderId="123" xfId="3" quotePrefix="1" applyFont="1" applyFill="1" applyBorder="1" applyAlignment="1">
      <alignment horizontal="right" vertical="center"/>
    </xf>
    <xf numFmtId="177" fontId="15" fillId="5" borderId="89" xfId="3" quotePrefix="1" applyNumberFormat="1" applyFont="1" applyFill="1" applyBorder="1" applyAlignment="1">
      <alignment horizontal="left" vertical="center"/>
    </xf>
    <xf numFmtId="1" fontId="2" fillId="9" borderId="125" xfId="3" quotePrefix="1" applyNumberFormat="1" applyFont="1" applyFill="1" applyBorder="1" applyAlignment="1">
      <alignment vertical="center" wrapText="1"/>
    </xf>
    <xf numFmtId="1" fontId="2" fillId="9" borderId="145" xfId="3" quotePrefix="1" applyNumberFormat="1" applyFont="1" applyFill="1" applyBorder="1" applyAlignment="1">
      <alignment vertical="center" wrapText="1"/>
    </xf>
    <xf numFmtId="0" fontId="2" fillId="5" borderId="126" xfId="3" applyFont="1" applyFill="1" applyBorder="1">
      <alignment vertical="center"/>
    </xf>
    <xf numFmtId="0" fontId="2" fillId="5" borderId="0" xfId="3" applyFont="1" applyFill="1">
      <alignment vertical="center"/>
    </xf>
    <xf numFmtId="0" fontId="2" fillId="5" borderId="127" xfId="3" applyFont="1" applyFill="1" applyBorder="1">
      <alignment vertical="center"/>
    </xf>
    <xf numFmtId="177" fontId="15" fillId="5" borderId="128" xfId="3" applyNumberFormat="1" applyFont="1" applyFill="1" applyBorder="1" applyAlignment="1">
      <alignment vertical="top" wrapText="1"/>
    </xf>
    <xf numFmtId="0" fontId="15" fillId="5" borderId="129" xfId="3" quotePrefix="1" applyFont="1" applyFill="1" applyBorder="1">
      <alignment vertical="center"/>
    </xf>
    <xf numFmtId="0" fontId="15" fillId="5" borderId="129" xfId="3" applyFont="1" applyFill="1" applyBorder="1">
      <alignment vertical="center"/>
    </xf>
    <xf numFmtId="0" fontId="10" fillId="5" borderId="130" xfId="3" applyFont="1" applyFill="1" applyBorder="1">
      <alignment vertical="center"/>
    </xf>
    <xf numFmtId="0" fontId="2" fillId="5" borderId="131" xfId="3" applyFont="1" applyFill="1" applyBorder="1">
      <alignment vertical="center"/>
    </xf>
    <xf numFmtId="177" fontId="15" fillId="5" borderId="129" xfId="3" quotePrefix="1" applyNumberFormat="1" applyFont="1" applyFill="1" applyBorder="1" applyAlignment="1">
      <alignment horizontal="left" vertical="center" wrapText="1"/>
    </xf>
    <xf numFmtId="177" fontId="15" fillId="5" borderId="129" xfId="3" applyNumberFormat="1" applyFont="1" applyFill="1" applyBorder="1" applyAlignment="1">
      <alignment vertical="center" wrapText="1"/>
    </xf>
    <xf numFmtId="0" fontId="2" fillId="5" borderId="130" xfId="3" quotePrefix="1" applyFont="1" applyFill="1" applyBorder="1" applyAlignment="1">
      <alignment horizontal="right" vertical="center"/>
    </xf>
    <xf numFmtId="177" fontId="2" fillId="5" borderId="112" xfId="3" applyNumberFormat="1" applyFont="1" applyFill="1" applyBorder="1">
      <alignment vertical="center"/>
    </xf>
    <xf numFmtId="177" fontId="2" fillId="5" borderId="123" xfId="3" applyNumberFormat="1" applyFont="1" applyFill="1" applyBorder="1">
      <alignment vertical="center"/>
    </xf>
    <xf numFmtId="0" fontId="2" fillId="5" borderId="132" xfId="3" applyFont="1" applyFill="1" applyBorder="1" applyAlignment="1">
      <alignment horizontal="center" vertical="center"/>
    </xf>
    <xf numFmtId="0" fontId="2" fillId="5" borderId="133" xfId="3" applyFont="1" applyFill="1" applyBorder="1">
      <alignment vertical="center"/>
    </xf>
    <xf numFmtId="0" fontId="2" fillId="5" borderId="134" xfId="3" quotePrefix="1" applyFont="1" applyFill="1" applyBorder="1" applyAlignment="1">
      <alignment horizontal="right" vertical="center"/>
    </xf>
    <xf numFmtId="0" fontId="2" fillId="5" borderId="136" xfId="3" applyFont="1" applyFill="1" applyBorder="1" applyAlignment="1">
      <alignment horizontal="center" vertical="center"/>
    </xf>
    <xf numFmtId="0" fontId="2" fillId="5" borderId="137" xfId="3" applyFont="1" applyFill="1" applyBorder="1">
      <alignment vertical="center"/>
    </xf>
    <xf numFmtId="0" fontId="2" fillId="5" borderId="137" xfId="3" quotePrefix="1" applyFont="1" applyFill="1" applyBorder="1" applyAlignment="1">
      <alignment horizontal="right" vertical="center"/>
    </xf>
    <xf numFmtId="180" fontId="10" fillId="5" borderId="138" xfId="3" applyNumberFormat="1" applyFont="1" applyFill="1" applyBorder="1">
      <alignment vertical="center"/>
    </xf>
    <xf numFmtId="177" fontId="8" fillId="5" borderId="90" xfId="3" quotePrefix="1" applyNumberFormat="1" applyFont="1" applyFill="1" applyBorder="1" applyAlignment="1" applyProtection="1">
      <alignment horizontal="left" vertical="center"/>
      <protection hidden="1"/>
    </xf>
    <xf numFmtId="177" fontId="2" fillId="5" borderId="129" xfId="3" applyNumberFormat="1" applyFont="1" applyFill="1" applyBorder="1">
      <alignment vertical="center"/>
    </xf>
    <xf numFmtId="0" fontId="2" fillId="5" borderId="129" xfId="3" quotePrefix="1" applyFont="1" applyFill="1" applyBorder="1" applyAlignment="1">
      <alignment horizontal="right" vertical="center"/>
    </xf>
    <xf numFmtId="185" fontId="10" fillId="5" borderId="146" xfId="3" applyNumberFormat="1" applyFont="1" applyFill="1" applyBorder="1">
      <alignment vertical="center"/>
    </xf>
    <xf numFmtId="177" fontId="14" fillId="9" borderId="145" xfId="3" quotePrefix="1" applyNumberFormat="1" applyFont="1" applyFill="1" applyBorder="1">
      <alignment vertical="center"/>
    </xf>
    <xf numFmtId="0" fontId="2" fillId="5" borderId="145" xfId="3" quotePrefix="1" applyFont="1" applyFill="1" applyBorder="1" applyAlignment="1">
      <alignment horizontal="right" vertical="center"/>
    </xf>
    <xf numFmtId="185" fontId="10" fillId="5" borderId="147" xfId="3" applyNumberFormat="1" applyFont="1" applyFill="1" applyBorder="1">
      <alignment vertical="center"/>
    </xf>
    <xf numFmtId="177" fontId="15" fillId="5" borderId="118" xfId="3" quotePrefix="1" applyNumberFormat="1" applyFont="1" applyFill="1" applyBorder="1" applyAlignment="1">
      <alignment horizontal="left" vertical="center"/>
    </xf>
    <xf numFmtId="177" fontId="15" fillId="5" borderId="113" xfId="3" quotePrefix="1" applyNumberFormat="1" applyFont="1" applyFill="1" applyBorder="1" applyAlignment="1">
      <alignment horizontal="left" vertical="center" wrapText="1"/>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8" fillId="0" borderId="10" xfId="0" applyFont="1" applyBorder="1" applyAlignment="1">
      <alignment horizontal="left" vertical="center"/>
    </xf>
    <xf numFmtId="0" fontId="18" fillId="0" borderId="7" xfId="0" applyFont="1" applyBorder="1" applyAlignment="1">
      <alignment horizontal="left" vertical="center"/>
    </xf>
    <xf numFmtId="0" fontId="18" fillId="0" borderId="11" xfId="0" applyFont="1" applyBorder="1" applyAlignment="1">
      <alignment horizontal="center" vertical="center"/>
    </xf>
    <xf numFmtId="0" fontId="18" fillId="0" borderId="16" xfId="0" applyFont="1" applyBorder="1" applyAlignment="1">
      <alignment horizontal="center" vertical="center"/>
    </xf>
    <xf numFmtId="0" fontId="10" fillId="0" borderId="0" xfId="0" applyFont="1">
      <alignment vertical="center"/>
    </xf>
    <xf numFmtId="0" fontId="24" fillId="0" borderId="0" xfId="0" applyFont="1">
      <alignment vertical="center"/>
    </xf>
    <xf numFmtId="0" fontId="0" fillId="0" borderId="1" xfId="0" applyBorder="1">
      <alignment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0" fillId="0" borderId="1" xfId="0" quotePrefix="1" applyFont="1" applyBorder="1" applyAlignment="1">
      <alignment horizontal="center" vertical="center"/>
    </xf>
    <xf numFmtId="0" fontId="10" fillId="0" borderId="1" xfId="0" applyFont="1" applyBorder="1">
      <alignment vertical="center"/>
    </xf>
    <xf numFmtId="0" fontId="11" fillId="0" borderId="1" xfId="0" quotePrefix="1" applyFont="1" applyBorder="1">
      <alignment vertical="center"/>
    </xf>
    <xf numFmtId="0" fontId="18" fillId="0" borderId="1" xfId="1" applyNumberFormat="1" applyFont="1" applyBorder="1" applyAlignment="1" applyProtection="1">
      <alignment vertical="center"/>
    </xf>
    <xf numFmtId="0" fontId="18" fillId="0" borderId="1" xfId="0" applyFont="1" applyBorder="1">
      <alignment vertical="center"/>
    </xf>
    <xf numFmtId="0" fontId="18" fillId="0" borderId="1" xfId="0" applyFont="1" applyBorder="1" applyAlignment="1">
      <alignment horizontal="right" vertical="center"/>
    </xf>
    <xf numFmtId="0" fontId="0" fillId="0" borderId="1" xfId="0" applyBorder="1" applyAlignment="1">
      <alignment horizontal="right" vertical="center"/>
    </xf>
    <xf numFmtId="0" fontId="2" fillId="0" borderId="11" xfId="0" applyFont="1" applyBorder="1" applyAlignment="1">
      <alignment horizontal="center" vertical="center"/>
    </xf>
    <xf numFmtId="0" fontId="10" fillId="0" borderId="11" xfId="0" quotePrefix="1" applyFont="1" applyBorder="1" applyAlignment="1">
      <alignment horizontal="left" vertical="center"/>
    </xf>
    <xf numFmtId="182" fontId="18" fillId="0" borderId="1" xfId="1" applyNumberFormat="1" applyFont="1" applyBorder="1" applyAlignment="1" applyProtection="1">
      <alignment vertical="center"/>
    </xf>
    <xf numFmtId="0" fontId="18" fillId="0" borderId="1" xfId="1" applyNumberFormat="1" applyFont="1" applyFill="1" applyBorder="1" applyAlignment="1" applyProtection="1">
      <alignment vertical="center"/>
    </xf>
    <xf numFmtId="182" fontId="18" fillId="0" borderId="1" xfId="1" applyNumberFormat="1" applyFont="1" applyFill="1" applyBorder="1" applyAlignment="1" applyProtection="1">
      <alignment vertical="center"/>
    </xf>
    <xf numFmtId="0" fontId="11" fillId="0" borderId="1" xfId="0" applyFont="1" applyBorder="1">
      <alignment vertical="center"/>
    </xf>
    <xf numFmtId="0" fontId="2" fillId="0" borderId="14" xfId="0" applyFont="1" applyBorder="1" applyAlignment="1">
      <alignment horizontal="center" vertical="center"/>
    </xf>
    <xf numFmtId="0" fontId="10" fillId="0" borderId="14" xfId="0" quotePrefix="1" applyFont="1" applyBorder="1" applyAlignment="1">
      <alignment horizontal="left" vertical="center"/>
    </xf>
    <xf numFmtId="0" fontId="2" fillId="0" borderId="16" xfId="0" applyFont="1" applyBorder="1" applyAlignment="1">
      <alignment horizontal="center" vertical="center"/>
    </xf>
    <xf numFmtId="0" fontId="10" fillId="0" borderId="16" xfId="0" applyFont="1" applyBorder="1">
      <alignment vertical="center"/>
    </xf>
    <xf numFmtId="0" fontId="10" fillId="0" borderId="1" xfId="0" quotePrefix="1" applyFont="1" applyBorder="1">
      <alignmen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4" xfId="0" applyFont="1" applyBorder="1">
      <alignment vertical="center"/>
    </xf>
    <xf numFmtId="0" fontId="10" fillId="0" borderId="0" xfId="0" applyFont="1" applyAlignment="1">
      <alignment horizontal="right" vertical="center"/>
    </xf>
    <xf numFmtId="183" fontId="18" fillId="0" borderId="1" xfId="1" applyNumberFormat="1" applyFont="1" applyFill="1" applyBorder="1" applyAlignment="1" applyProtection="1">
      <alignment vertical="center"/>
    </xf>
    <xf numFmtId="0" fontId="10" fillId="0" borderId="0" xfId="0" quotePrefix="1" applyFont="1" applyAlignment="1">
      <alignment horizontal="left" vertical="center"/>
    </xf>
    <xf numFmtId="0" fontId="10" fillId="0" borderId="16" xfId="0" quotePrefix="1" applyFont="1" applyBorder="1" applyAlignment="1">
      <alignment horizontal="left" vertical="center"/>
    </xf>
    <xf numFmtId="182" fontId="18" fillId="0" borderId="1" xfId="0" applyNumberFormat="1" applyFont="1" applyBorder="1" applyAlignment="1">
      <alignment horizontal="right" vertical="center"/>
    </xf>
    <xf numFmtId="0" fontId="18" fillId="0" borderId="1" xfId="1" applyNumberFormat="1" applyFont="1" applyBorder="1" applyAlignment="1" applyProtection="1">
      <alignment horizontal="right" vertical="center"/>
    </xf>
    <xf numFmtId="182" fontId="18" fillId="0" borderId="1" xfId="0" applyNumberFormat="1" applyFont="1" applyBorder="1">
      <alignment vertical="center"/>
    </xf>
    <xf numFmtId="0" fontId="2" fillId="0" borderId="0" xfId="0" applyFont="1" applyAlignment="1">
      <alignment horizontal="center" vertical="center"/>
    </xf>
    <xf numFmtId="0" fontId="10" fillId="0" borderId="0" xfId="0" quotePrefix="1" applyFont="1" applyAlignment="1">
      <alignment horizontal="center" vertical="center"/>
    </xf>
    <xf numFmtId="0" fontId="2" fillId="0" borderId="0" xfId="0" applyFont="1">
      <alignment vertical="center"/>
    </xf>
    <xf numFmtId="0" fontId="10" fillId="0" borderId="14" xfId="0" applyFont="1" applyBorder="1" applyAlignment="1">
      <alignment horizontal="center" vertical="center"/>
    </xf>
    <xf numFmtId="0" fontId="10" fillId="0" borderId="14" xfId="0" quotePrefix="1" applyFont="1" applyBorder="1" applyAlignment="1">
      <alignment horizontal="center" vertical="center"/>
    </xf>
    <xf numFmtId="0" fontId="10" fillId="0" borderId="16" xfId="0" applyFont="1" applyBorder="1" applyAlignment="1">
      <alignment horizontal="center" vertical="center"/>
    </xf>
    <xf numFmtId="0" fontId="18" fillId="0" borderId="16" xfId="0" applyFont="1" applyBorder="1" applyAlignment="1">
      <alignment horizontal="right" vertical="center"/>
    </xf>
    <xf numFmtId="182" fontId="18" fillId="0" borderId="16" xfId="0" applyNumberFormat="1" applyFont="1" applyBorder="1" applyAlignment="1">
      <alignment horizontal="right" vertical="center"/>
    </xf>
    <xf numFmtId="0" fontId="26" fillId="6" borderId="6" xfId="0" applyFont="1" applyFill="1" applyBorder="1" applyAlignment="1" applyProtection="1">
      <alignment horizontal="center" vertical="center"/>
      <protection locked="0"/>
    </xf>
    <xf numFmtId="0" fontId="29" fillId="7" borderId="174" xfId="0" applyFont="1" applyFill="1" applyBorder="1" applyAlignment="1" applyProtection="1">
      <alignment horizontal="center" vertical="center"/>
      <protection locked="0"/>
    </xf>
    <xf numFmtId="0" fontId="26" fillId="7" borderId="151" xfId="0" applyFont="1" applyFill="1" applyBorder="1" applyAlignment="1" applyProtection="1">
      <alignment horizontal="center" vertical="center"/>
      <protection locked="0"/>
    </xf>
    <xf numFmtId="5" fontId="26" fillId="6" borderId="22" xfId="0" applyNumberFormat="1" applyFont="1" applyFill="1" applyBorder="1" applyAlignment="1" applyProtection="1">
      <alignment horizontal="center" vertical="center"/>
      <protection locked="0"/>
    </xf>
    <xf numFmtId="38" fontId="30" fillId="8" borderId="26" xfId="1" applyFont="1" applyFill="1" applyBorder="1" applyAlignment="1" applyProtection="1">
      <alignment horizontal="right" vertical="center"/>
    </xf>
    <xf numFmtId="0" fontId="26" fillId="6" borderId="63" xfId="0" applyFont="1" applyFill="1" applyBorder="1" applyAlignment="1" applyProtection="1">
      <alignment horizontal="center" vertical="center"/>
      <protection locked="0"/>
    </xf>
    <xf numFmtId="179" fontId="32" fillId="6" borderId="175" xfId="0" applyNumberFormat="1" applyFont="1" applyFill="1" applyBorder="1" applyProtection="1">
      <alignment vertical="center"/>
      <protection locked="0"/>
    </xf>
    <xf numFmtId="179" fontId="32" fillId="6" borderId="65" xfId="0" applyNumberFormat="1" applyFont="1" applyFill="1" applyBorder="1" applyProtection="1">
      <alignment vertical="center"/>
      <protection locked="0"/>
    </xf>
    <xf numFmtId="179" fontId="32" fillId="6" borderId="66" xfId="0" applyNumberFormat="1" applyFont="1" applyFill="1" applyBorder="1" applyProtection="1">
      <alignment vertical="center"/>
      <protection locked="0"/>
    </xf>
    <xf numFmtId="179" fontId="32" fillId="6" borderId="64" xfId="0" applyNumberFormat="1" applyFont="1" applyFill="1" applyBorder="1" applyProtection="1">
      <alignment vertical="center"/>
      <protection locked="0"/>
    </xf>
    <xf numFmtId="179" fontId="32" fillId="6" borderId="67" xfId="0" applyNumberFormat="1" applyFont="1" applyFill="1" applyBorder="1" applyProtection="1">
      <alignment vertical="center"/>
      <protection locked="0"/>
    </xf>
    <xf numFmtId="179" fontId="32" fillId="6" borderId="187" xfId="0" applyNumberFormat="1" applyFont="1" applyFill="1" applyBorder="1" applyProtection="1">
      <alignment vertical="center"/>
      <protection locked="0"/>
    </xf>
    <xf numFmtId="0" fontId="26" fillId="6" borderId="181" xfId="0" applyFont="1" applyFill="1" applyBorder="1" applyAlignment="1" applyProtection="1">
      <alignment horizontal="center" vertical="center"/>
      <protection locked="0"/>
    </xf>
    <xf numFmtId="179" fontId="32" fillId="6" borderId="186" xfId="0" applyNumberFormat="1" applyFont="1" applyFill="1" applyBorder="1" applyProtection="1">
      <alignment vertical="center"/>
      <protection locked="0"/>
    </xf>
    <xf numFmtId="179" fontId="32" fillId="6" borderId="182" xfId="0" applyNumberFormat="1" applyFont="1" applyFill="1" applyBorder="1" applyProtection="1">
      <alignment vertical="center"/>
      <protection locked="0"/>
    </xf>
    <xf numFmtId="179" fontId="32" fillId="6" borderId="183" xfId="0" applyNumberFormat="1" applyFont="1" applyFill="1" applyBorder="1" applyProtection="1">
      <alignment vertical="center"/>
      <protection locked="0"/>
    </xf>
    <xf numFmtId="179" fontId="32" fillId="6" borderId="184" xfId="0" applyNumberFormat="1" applyFont="1" applyFill="1" applyBorder="1" applyProtection="1">
      <alignment vertical="center"/>
      <protection locked="0"/>
    </xf>
    <xf numFmtId="179" fontId="32" fillId="6" borderId="185" xfId="0" applyNumberFormat="1" applyFont="1" applyFill="1" applyBorder="1" applyProtection="1">
      <alignment vertical="center"/>
      <protection locked="0"/>
    </xf>
    <xf numFmtId="6" fontId="17" fillId="8" borderId="37" xfId="4" applyFont="1" applyFill="1" applyBorder="1" applyAlignment="1" applyProtection="1">
      <alignment vertical="center"/>
    </xf>
    <xf numFmtId="6" fontId="17" fillId="8" borderId="38" xfId="4" applyFont="1" applyFill="1" applyBorder="1" applyAlignment="1" applyProtection="1">
      <alignment vertical="center"/>
    </xf>
    <xf numFmtId="6" fontId="17" fillId="8" borderId="39" xfId="4" applyFont="1" applyFill="1" applyBorder="1" applyAlignment="1" applyProtection="1">
      <alignment vertical="center"/>
    </xf>
    <xf numFmtId="0" fontId="26" fillId="6" borderId="1" xfId="0" applyFont="1" applyFill="1" applyBorder="1" applyAlignment="1" applyProtection="1">
      <alignment horizontal="center" vertical="center"/>
      <protection locked="0"/>
    </xf>
    <xf numFmtId="0" fontId="35" fillId="5" borderId="0" xfId="0" applyFont="1" applyFill="1">
      <alignment vertical="center"/>
    </xf>
    <xf numFmtId="0" fontId="36" fillId="5" borderId="0" xfId="0" applyFont="1" applyFill="1">
      <alignment vertical="center"/>
    </xf>
    <xf numFmtId="0" fontId="37" fillId="5" borderId="0" xfId="0" quotePrefix="1" applyFont="1" applyFill="1" applyAlignment="1">
      <alignment horizontal="left" vertical="center"/>
    </xf>
    <xf numFmtId="0" fontId="38" fillId="5" borderId="0" xfId="0" applyFont="1" applyFill="1">
      <alignment vertical="center"/>
    </xf>
    <xf numFmtId="0" fontId="35" fillId="5" borderId="0" xfId="0" quotePrefix="1" applyFont="1" applyFill="1" applyAlignment="1">
      <alignment horizontal="left" vertical="center"/>
    </xf>
    <xf numFmtId="0" fontId="35" fillId="12" borderId="11" xfId="0" applyFont="1" applyFill="1" applyBorder="1">
      <alignment vertical="center"/>
    </xf>
    <xf numFmtId="0" fontId="35" fillId="7" borderId="151" xfId="0" applyFont="1" applyFill="1" applyBorder="1">
      <alignment vertical="center"/>
    </xf>
    <xf numFmtId="0" fontId="35" fillId="3" borderId="16" xfId="0" applyFont="1" applyFill="1" applyBorder="1">
      <alignment vertical="center"/>
    </xf>
    <xf numFmtId="0" fontId="35" fillId="11" borderId="174" xfId="0" applyFont="1" applyFill="1" applyBorder="1">
      <alignment vertical="center"/>
    </xf>
    <xf numFmtId="0" fontId="35" fillId="5" borderId="0" xfId="0" applyFont="1" applyFill="1" applyAlignment="1">
      <alignment horizontal="left" vertical="center"/>
    </xf>
    <xf numFmtId="180" fontId="15" fillId="5" borderId="107" xfId="3" applyNumberFormat="1" applyFont="1" applyFill="1" applyBorder="1">
      <alignment vertical="center"/>
    </xf>
    <xf numFmtId="180" fontId="15" fillId="5" borderId="157" xfId="3" applyNumberFormat="1" applyFont="1" applyFill="1" applyBorder="1">
      <alignment vertical="center"/>
    </xf>
    <xf numFmtId="180" fontId="15" fillId="5" borderId="111" xfId="3" applyNumberFormat="1" applyFont="1" applyFill="1" applyBorder="1">
      <alignment vertical="center"/>
    </xf>
    <xf numFmtId="180" fontId="15" fillId="5" borderId="160" xfId="3" applyNumberFormat="1" applyFont="1" applyFill="1" applyBorder="1">
      <alignment vertical="center"/>
    </xf>
    <xf numFmtId="180" fontId="15" fillId="5" borderId="112" xfId="3" applyNumberFormat="1" applyFont="1" applyFill="1" applyBorder="1">
      <alignment vertical="center"/>
    </xf>
    <xf numFmtId="180" fontId="15" fillId="5" borderId="109" xfId="3" applyNumberFormat="1" applyFont="1" applyFill="1" applyBorder="1">
      <alignment vertical="center"/>
    </xf>
    <xf numFmtId="180" fontId="15" fillId="5" borderId="158" xfId="3" applyNumberFormat="1" applyFont="1" applyFill="1" applyBorder="1">
      <alignment vertical="center"/>
    </xf>
    <xf numFmtId="180" fontId="15" fillId="5" borderId="119" xfId="3" applyNumberFormat="1" applyFont="1" applyFill="1" applyBorder="1">
      <alignment vertical="center"/>
    </xf>
    <xf numFmtId="180" fontId="15" fillId="5" borderId="159" xfId="3" applyNumberFormat="1" applyFont="1" applyFill="1" applyBorder="1">
      <alignment vertical="center"/>
    </xf>
    <xf numFmtId="180" fontId="15" fillId="5" borderId="121" xfId="3" applyNumberFormat="1" applyFont="1" applyFill="1" applyBorder="1">
      <alignment vertical="center"/>
    </xf>
    <xf numFmtId="1" fontId="15" fillId="9" borderId="145" xfId="3" quotePrefix="1" applyNumberFormat="1" applyFont="1" applyFill="1" applyBorder="1" applyAlignment="1">
      <alignment horizontal="right" vertical="center" wrapText="1"/>
    </xf>
    <xf numFmtId="180" fontId="15" fillId="5" borderId="98" xfId="3" applyNumberFormat="1" applyFont="1" applyFill="1" applyBorder="1">
      <alignment vertical="center"/>
    </xf>
    <xf numFmtId="0" fontId="15" fillId="5" borderId="107" xfId="3" applyFont="1" applyFill="1" applyBorder="1">
      <alignment vertical="center"/>
    </xf>
    <xf numFmtId="180" fontId="15" fillId="5" borderId="135" xfId="3" applyNumberFormat="1" applyFont="1" applyFill="1" applyBorder="1">
      <alignment vertical="center"/>
    </xf>
    <xf numFmtId="180" fontId="15" fillId="5" borderId="161" xfId="3" applyNumberFormat="1" applyFont="1" applyFill="1" applyBorder="1">
      <alignment vertical="center"/>
    </xf>
    <xf numFmtId="0" fontId="19" fillId="0" borderId="0" xfId="0" applyFont="1" applyAlignment="1">
      <alignment horizontal="right" vertical="center"/>
    </xf>
    <xf numFmtId="0" fontId="20" fillId="0" borderId="0" xfId="0" applyFont="1" applyAlignment="1">
      <alignment horizontal="left" vertical="center"/>
    </xf>
    <xf numFmtId="0" fontId="18" fillId="0" borderId="0" xfId="0" applyFont="1" applyAlignment="1">
      <alignment horizontal="left" vertical="center" wrapText="1"/>
    </xf>
    <xf numFmtId="0" fontId="18" fillId="0" borderId="174" xfId="0" applyFont="1" applyBorder="1" applyAlignment="1">
      <alignment horizontal="center" vertical="center"/>
    </xf>
    <xf numFmtId="0" fontId="18" fillId="0" borderId="174" xfId="0" applyFont="1" applyBorder="1" applyAlignment="1">
      <alignment horizontal="left" vertical="center"/>
    </xf>
    <xf numFmtId="2" fontId="18" fillId="0" borderId="0" xfId="0" applyNumberFormat="1" applyFont="1" applyAlignment="1">
      <alignment horizontal="center" vertical="center"/>
    </xf>
    <xf numFmtId="2" fontId="18" fillId="0" borderId="0" xfId="0" applyNumberFormat="1" applyFont="1" applyAlignment="1">
      <alignment horizontal="left" vertical="center"/>
    </xf>
    <xf numFmtId="0" fontId="18" fillId="0" borderId="139" xfId="0" applyFont="1" applyBorder="1" applyAlignment="1">
      <alignment horizontal="left" vertical="center"/>
    </xf>
    <xf numFmtId="0" fontId="26" fillId="7" borderId="152" xfId="0" applyFont="1" applyFill="1" applyBorder="1" applyAlignment="1" applyProtection="1">
      <alignment horizontal="center" vertical="center"/>
      <protection locked="0"/>
    </xf>
    <xf numFmtId="0" fontId="26" fillId="7" borderId="155" xfId="0" applyFont="1" applyFill="1" applyBorder="1" applyAlignment="1" applyProtection="1">
      <alignment horizontal="center" vertical="center"/>
      <protection locked="0"/>
    </xf>
    <xf numFmtId="0" fontId="26" fillId="7" borderId="156" xfId="0" applyFont="1" applyFill="1" applyBorder="1" applyAlignment="1" applyProtection="1">
      <alignment horizontal="center" vertical="center"/>
      <protection locked="0"/>
    </xf>
    <xf numFmtId="178" fontId="26" fillId="6" borderId="152" xfId="0" applyNumberFormat="1" applyFont="1" applyFill="1" applyBorder="1" applyProtection="1">
      <alignment vertical="center"/>
      <protection locked="0"/>
    </xf>
    <xf numFmtId="178" fontId="26" fillId="6" borderId="156" xfId="0" applyNumberFormat="1" applyFont="1" applyFill="1" applyBorder="1" applyProtection="1">
      <alignment vertical="center"/>
      <protection locked="0"/>
    </xf>
    <xf numFmtId="0" fontId="0" fillId="0" borderId="0" xfId="0" applyAlignment="1">
      <alignment horizontal="center" vertical="center"/>
    </xf>
    <xf numFmtId="0" fontId="26" fillId="6" borderId="2" xfId="0" applyFont="1" applyFill="1" applyBorder="1" applyAlignment="1" applyProtection="1">
      <alignment horizontal="left" vertical="center" indent="1"/>
      <protection locked="0"/>
    </xf>
    <xf numFmtId="0" fontId="26" fillId="6" borderId="3" xfId="0" applyFont="1" applyFill="1" applyBorder="1" applyAlignment="1" applyProtection="1">
      <alignment horizontal="left" vertical="center" indent="1"/>
      <protection locked="0"/>
    </xf>
    <xf numFmtId="0" fontId="26" fillId="6" borderId="4" xfId="0" applyFont="1" applyFill="1" applyBorder="1" applyAlignment="1" applyProtection="1">
      <alignment horizontal="left" vertical="center" indent="1"/>
      <protection locked="0"/>
    </xf>
    <xf numFmtId="176" fontId="26" fillId="6" borderId="3" xfId="0" quotePrefix="1" applyNumberFormat="1" applyFont="1" applyFill="1" applyBorder="1" applyAlignment="1" applyProtection="1">
      <alignment horizontal="left" vertical="center"/>
      <protection locked="0"/>
    </xf>
    <xf numFmtId="0" fontId="26" fillId="6" borderId="4" xfId="0" applyFont="1" applyFill="1" applyBorder="1" applyAlignment="1" applyProtection="1">
      <alignment horizontal="left" vertical="center"/>
      <protection locked="0"/>
    </xf>
    <xf numFmtId="0" fontId="26" fillId="6" borderId="2" xfId="0" applyFont="1" applyFill="1" applyBorder="1" applyAlignment="1" applyProtection="1">
      <alignment horizontal="center" vertical="center"/>
      <protection locked="0"/>
    </xf>
    <xf numFmtId="0" fontId="26" fillId="6" borderId="5" xfId="0" applyFont="1" applyFill="1" applyBorder="1" applyAlignment="1" applyProtection="1">
      <alignment horizontal="center" vertical="center"/>
      <protection locked="0"/>
    </xf>
    <xf numFmtId="0" fontId="26" fillId="7" borderId="152" xfId="0" applyFont="1" applyFill="1" applyBorder="1" applyAlignment="1" applyProtection="1">
      <alignment horizontal="center" vertical="center" shrinkToFit="1"/>
      <protection locked="0"/>
    </xf>
    <xf numFmtId="0" fontId="28" fillId="7" borderId="155" xfId="0" applyFont="1" applyFill="1" applyBorder="1" applyAlignment="1" applyProtection="1">
      <alignment horizontal="center" vertical="center" shrinkToFit="1"/>
      <protection locked="0"/>
    </xf>
    <xf numFmtId="0" fontId="28" fillId="7" borderId="156" xfId="0" applyFont="1" applyFill="1" applyBorder="1" applyAlignment="1" applyProtection="1">
      <alignment horizontal="center" vertical="center" shrinkToFit="1"/>
      <protection locked="0"/>
    </xf>
    <xf numFmtId="178" fontId="26" fillId="6" borderId="2" xfId="0" applyNumberFormat="1" applyFont="1" applyFill="1" applyBorder="1" applyProtection="1">
      <alignment vertical="center"/>
      <protection locked="0"/>
    </xf>
    <xf numFmtId="178" fontId="26" fillId="6" borderId="4" xfId="0" applyNumberFormat="1" applyFont="1" applyFill="1" applyBorder="1" applyProtection="1">
      <alignment vertical="center"/>
      <protection locked="0"/>
    </xf>
    <xf numFmtId="0" fontId="28" fillId="10" borderId="92" xfId="3" applyFont="1" applyFill="1" applyBorder="1" applyAlignment="1">
      <alignment horizontal="left" vertical="center" indent="1"/>
    </xf>
    <xf numFmtId="0" fontId="28" fillId="10" borderId="91" xfId="3" applyFont="1" applyFill="1" applyBorder="1" applyAlignment="1">
      <alignment horizontal="left" vertical="center" indent="1"/>
    </xf>
    <xf numFmtId="0" fontId="28" fillId="10" borderId="93" xfId="3" applyFont="1" applyFill="1" applyBorder="1" applyAlignment="1">
      <alignment horizontal="left" vertical="center" indent="1"/>
    </xf>
    <xf numFmtId="177" fontId="15" fillId="5" borderId="98" xfId="3" quotePrefix="1" applyNumberFormat="1" applyFont="1" applyFill="1" applyBorder="1" applyAlignment="1">
      <alignment horizontal="left" vertical="center"/>
    </xf>
    <xf numFmtId="177" fontId="15" fillId="5" borderId="99" xfId="3" applyNumberFormat="1" applyFont="1" applyFill="1" applyBorder="1">
      <alignment vertical="center"/>
    </xf>
    <xf numFmtId="177" fontId="2" fillId="5" borderId="102" xfId="3" quotePrefix="1" applyNumberFormat="1" applyFont="1" applyFill="1" applyBorder="1" applyAlignment="1">
      <alignment horizontal="left" vertical="center"/>
    </xf>
    <xf numFmtId="177" fontId="2" fillId="5" borderId="103" xfId="3" quotePrefix="1" applyNumberFormat="1" applyFont="1" applyFill="1" applyBorder="1" applyAlignment="1">
      <alignment horizontal="left" vertical="center"/>
    </xf>
    <xf numFmtId="177" fontId="15" fillId="5" borderId="89" xfId="3" quotePrefix="1" applyNumberFormat="1" applyFont="1" applyFill="1" applyBorder="1" applyAlignment="1">
      <alignment horizontal="left" vertical="top" wrapText="1"/>
    </xf>
    <xf numFmtId="177" fontId="15" fillId="5" borderId="89" xfId="3" applyNumberFormat="1" applyFont="1" applyFill="1" applyBorder="1" applyAlignment="1">
      <alignment vertical="top" wrapText="1"/>
    </xf>
    <xf numFmtId="177" fontId="2" fillId="5" borderId="108" xfId="3" quotePrefix="1" applyNumberFormat="1" applyFont="1" applyFill="1" applyBorder="1" applyAlignment="1">
      <alignment horizontal="left" vertical="top" wrapText="1"/>
    </xf>
    <xf numFmtId="177" fontId="2" fillId="5" borderId="108" xfId="3" applyNumberFormat="1" applyFont="1" applyFill="1" applyBorder="1" applyAlignment="1">
      <alignment vertical="top" wrapText="1"/>
    </xf>
    <xf numFmtId="177" fontId="2" fillId="5" borderId="89" xfId="3" quotePrefix="1" applyNumberFormat="1" applyFont="1" applyFill="1" applyBorder="1" applyAlignment="1">
      <alignment horizontal="left" vertical="top" wrapText="1"/>
    </xf>
    <xf numFmtId="177" fontId="2" fillId="5" borderId="89" xfId="3" applyNumberFormat="1" applyFont="1" applyFill="1" applyBorder="1" applyAlignment="1">
      <alignment vertical="top" wrapText="1"/>
    </xf>
    <xf numFmtId="177" fontId="15" fillId="5" borderId="89" xfId="3" quotePrefix="1" applyNumberFormat="1" applyFont="1" applyFill="1" applyBorder="1" applyAlignment="1">
      <alignment horizontal="left" vertical="center" wrapText="1"/>
    </xf>
    <xf numFmtId="177" fontId="15" fillId="5" borderId="89" xfId="3" applyNumberFormat="1" applyFont="1" applyFill="1" applyBorder="1" applyAlignment="1">
      <alignment vertical="center" wrapText="1"/>
    </xf>
    <xf numFmtId="177" fontId="15" fillId="5" borderId="106" xfId="3" quotePrefix="1" applyNumberFormat="1" applyFont="1" applyFill="1" applyBorder="1" applyAlignment="1">
      <alignment horizontal="left" vertical="top" wrapText="1"/>
    </xf>
    <xf numFmtId="177" fontId="15" fillId="5" borderId="113" xfId="3" applyNumberFormat="1" applyFont="1" applyFill="1" applyBorder="1" applyAlignment="1">
      <alignment vertical="top" wrapText="1"/>
    </xf>
    <xf numFmtId="177" fontId="2" fillId="5" borderId="112" xfId="3" quotePrefix="1" applyNumberFormat="1" applyFont="1" applyFill="1" applyBorder="1" applyAlignment="1">
      <alignment horizontal="left" vertical="center" wrapText="1"/>
    </xf>
    <xf numFmtId="177" fontId="2" fillId="5" borderId="114" xfId="3" quotePrefix="1" applyNumberFormat="1" applyFont="1" applyFill="1" applyBorder="1" applyAlignment="1">
      <alignment horizontal="left" vertical="center" wrapText="1"/>
    </xf>
    <xf numFmtId="177" fontId="15" fillId="5" borderId="89" xfId="3" quotePrefix="1" applyNumberFormat="1" applyFont="1" applyFill="1" applyBorder="1" applyAlignment="1">
      <alignment horizontal="left" vertical="center"/>
    </xf>
    <xf numFmtId="177" fontId="15" fillId="5" borderId="89" xfId="3" applyNumberFormat="1" applyFont="1" applyFill="1" applyBorder="1">
      <alignment vertical="center"/>
    </xf>
    <xf numFmtId="177" fontId="15" fillId="5" borderId="105" xfId="3" quotePrefix="1" applyNumberFormat="1" applyFont="1" applyFill="1" applyBorder="1" applyAlignment="1">
      <alignment horizontal="left" vertical="top" wrapText="1"/>
    </xf>
    <xf numFmtId="177" fontId="15" fillId="5" borderId="105" xfId="3" applyNumberFormat="1" applyFont="1" applyFill="1" applyBorder="1" applyAlignment="1">
      <alignment vertical="top" wrapText="1"/>
    </xf>
    <xf numFmtId="177" fontId="2" fillId="5" borderId="106" xfId="3" quotePrefix="1" applyNumberFormat="1" applyFont="1" applyFill="1" applyBorder="1" applyAlignment="1">
      <alignment horizontal="left" vertical="top" wrapText="1"/>
    </xf>
    <xf numFmtId="177" fontId="2" fillId="5" borderId="113" xfId="3" applyNumberFormat="1" applyFont="1" applyFill="1" applyBorder="1" applyAlignment="1">
      <alignment vertical="top" wrapText="1"/>
    </xf>
    <xf numFmtId="177" fontId="15" fillId="5" borderId="162" xfId="3" quotePrefix="1" applyNumberFormat="1" applyFont="1" applyFill="1" applyBorder="1" applyAlignment="1">
      <alignment horizontal="left" vertical="center" wrapText="1"/>
    </xf>
    <xf numFmtId="177" fontId="15" fillId="5" borderId="163" xfId="3" applyNumberFormat="1" applyFont="1" applyFill="1" applyBorder="1" applyAlignment="1">
      <alignment vertical="center" wrapText="1"/>
    </xf>
    <xf numFmtId="177" fontId="2" fillId="5" borderId="117" xfId="3" applyNumberFormat="1" applyFont="1" applyFill="1" applyBorder="1" applyAlignment="1">
      <alignment vertical="top" wrapText="1"/>
    </xf>
    <xf numFmtId="177" fontId="15" fillId="5" borderId="113" xfId="3" quotePrefix="1" applyNumberFormat="1" applyFont="1" applyFill="1" applyBorder="1" applyAlignment="1">
      <alignment horizontal="left" vertical="center" wrapText="1"/>
    </xf>
    <xf numFmtId="177" fontId="15" fillId="5" borderId="113" xfId="3" applyNumberFormat="1" applyFont="1" applyFill="1" applyBorder="1" applyAlignment="1">
      <alignment vertical="center" wrapText="1"/>
    </xf>
    <xf numFmtId="177" fontId="2" fillId="9" borderId="115" xfId="3" quotePrefix="1" applyNumberFormat="1" applyFont="1" applyFill="1" applyBorder="1" applyAlignment="1">
      <alignment vertical="top" wrapText="1"/>
    </xf>
    <xf numFmtId="177" fontId="14" fillId="9" borderId="116" xfId="3" applyNumberFormat="1" applyFont="1" applyFill="1" applyBorder="1" applyAlignment="1">
      <alignment vertical="top" wrapText="1"/>
    </xf>
    <xf numFmtId="177" fontId="14" fillId="9" borderId="101" xfId="3" applyNumberFormat="1" applyFont="1" applyFill="1" applyBorder="1" applyAlignment="1">
      <alignment vertical="top" wrapText="1"/>
    </xf>
    <xf numFmtId="177" fontId="2" fillId="5" borderId="112" xfId="3" applyNumberFormat="1" applyFont="1" applyFill="1" applyBorder="1">
      <alignment vertical="center"/>
    </xf>
    <xf numFmtId="177" fontId="2" fillId="5" borderId="123" xfId="3" applyNumberFormat="1" applyFont="1" applyFill="1" applyBorder="1">
      <alignment vertical="center"/>
    </xf>
    <xf numFmtId="177" fontId="2" fillId="5" borderId="115" xfId="3" quotePrefix="1" applyNumberFormat="1" applyFont="1" applyFill="1" applyBorder="1" applyAlignment="1">
      <alignment horizontal="left" vertical="top" wrapText="1"/>
    </xf>
    <xf numFmtId="177" fontId="2" fillId="5" borderId="116" xfId="3" applyNumberFormat="1" applyFont="1" applyFill="1" applyBorder="1" applyAlignment="1">
      <alignment vertical="top" wrapText="1"/>
    </xf>
    <xf numFmtId="177" fontId="2" fillId="0" borderId="101" xfId="3" applyNumberFormat="1" applyFont="1" applyBorder="1" applyAlignment="1">
      <alignment vertical="top" wrapText="1"/>
    </xf>
    <xf numFmtId="177" fontId="2" fillId="9" borderId="148" xfId="3" quotePrefix="1" applyNumberFormat="1" applyFont="1" applyFill="1" applyBorder="1" applyAlignment="1">
      <alignment horizontal="center" vertical="center" wrapText="1"/>
    </xf>
    <xf numFmtId="177" fontId="2" fillId="9" borderId="149" xfId="3" quotePrefix="1" applyNumberFormat="1" applyFont="1" applyFill="1" applyBorder="1" applyAlignment="1">
      <alignment horizontal="center" vertical="center" wrapText="1"/>
    </xf>
    <xf numFmtId="177" fontId="2" fillId="9" borderId="150" xfId="3" quotePrefix="1" applyNumberFormat="1" applyFont="1" applyFill="1" applyBorder="1" applyAlignment="1">
      <alignment horizontal="center" vertical="center" wrapText="1"/>
    </xf>
    <xf numFmtId="185" fontId="15" fillId="5" borderId="145" xfId="3" applyNumberFormat="1" applyFont="1" applyFill="1" applyBorder="1" applyAlignment="1">
      <alignment horizontal="center" vertical="center"/>
    </xf>
    <xf numFmtId="185" fontId="15" fillId="5" borderId="147" xfId="3" applyNumberFormat="1" applyFont="1" applyFill="1" applyBorder="1" applyAlignment="1">
      <alignment horizontal="center" vertical="center"/>
    </xf>
    <xf numFmtId="177" fontId="2" fillId="9" borderId="124" xfId="3" quotePrefix="1" applyNumberFormat="1" applyFont="1" applyFill="1" applyBorder="1" applyAlignment="1">
      <alignment horizontal="left" vertical="center" wrapText="1"/>
    </xf>
    <xf numFmtId="177" fontId="14" fillId="9" borderId="129" xfId="3" applyNumberFormat="1" applyFont="1" applyFill="1" applyBorder="1">
      <alignment vertical="center"/>
    </xf>
    <xf numFmtId="177" fontId="14" fillId="9" borderId="125" xfId="3" applyNumberFormat="1" applyFont="1" applyFill="1" applyBorder="1">
      <alignment vertical="center"/>
    </xf>
    <xf numFmtId="177" fontId="14" fillId="9" borderId="145" xfId="3" applyNumberFormat="1" applyFont="1" applyFill="1" applyBorder="1">
      <alignment vertical="center"/>
    </xf>
    <xf numFmtId="0" fontId="20" fillId="0" borderId="0" xfId="0" applyFont="1" applyAlignment="1">
      <alignment horizontal="left" vertical="center"/>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9" fillId="0" borderId="0" xfId="0" applyFont="1" applyAlignment="1">
      <alignment horizontal="righ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right" vertical="center"/>
    </xf>
    <xf numFmtId="0" fontId="20" fillId="0" borderId="0" xfId="0" applyFont="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8" xfId="0" applyFont="1" applyBorder="1" applyAlignment="1">
      <alignment horizontal="left" vertical="center"/>
    </xf>
    <xf numFmtId="0" fontId="18" fillId="0" borderId="10" xfId="0" applyFont="1" applyBorder="1" applyAlignment="1">
      <alignment horizontal="left" vertical="center"/>
    </xf>
    <xf numFmtId="0" fontId="18" fillId="0" borderId="87" xfId="0" applyFont="1" applyBorder="1" applyAlignment="1">
      <alignment horizontal="left"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11"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1" xfId="0" applyFont="1" applyBorder="1" applyAlignment="1">
      <alignment horizontal="center" vertical="center"/>
    </xf>
    <xf numFmtId="182" fontId="18" fillId="0" borderId="1" xfId="0" applyNumberFormat="1" applyFont="1" applyBorder="1" applyAlignment="1">
      <alignment horizontal="center" vertical="center"/>
    </xf>
    <xf numFmtId="0" fontId="18" fillId="0" borderId="0" xfId="0" applyFont="1" applyAlignment="1">
      <alignment horizontal="left" vertical="center" wrapText="1"/>
    </xf>
    <xf numFmtId="182" fontId="18" fillId="0" borderId="2" xfId="0" applyNumberFormat="1" applyFont="1" applyBorder="1" applyAlignment="1">
      <alignment horizontal="left" vertical="center"/>
    </xf>
    <xf numFmtId="182" fontId="18" fillId="0" borderId="3" xfId="0" applyNumberFormat="1" applyFont="1" applyBorder="1" applyAlignment="1">
      <alignment horizontal="left" vertical="center"/>
    </xf>
    <xf numFmtId="182" fontId="18" fillId="0" borderId="4" xfId="0" applyNumberFormat="1"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88" xfId="0" applyFont="1" applyBorder="1" applyAlignment="1">
      <alignment horizontal="left" vertical="center"/>
    </xf>
    <xf numFmtId="182" fontId="18" fillId="0" borderId="172" xfId="0" applyNumberFormat="1" applyFont="1" applyBorder="1" applyAlignment="1">
      <alignment horizontal="left" vertical="center"/>
    </xf>
    <xf numFmtId="182" fontId="18" fillId="0" borderId="173" xfId="0" applyNumberFormat="1" applyFont="1" applyBorder="1" applyAlignment="1">
      <alignment horizontal="left" vertical="center"/>
    </xf>
    <xf numFmtId="0" fontId="18" fillId="0" borderId="172" xfId="0" applyFont="1" applyBorder="1" applyAlignment="1">
      <alignment horizontal="left" vertical="center"/>
    </xf>
    <xf numFmtId="0" fontId="18" fillId="0" borderId="173" xfId="0" applyFont="1" applyBorder="1" applyAlignment="1">
      <alignment horizontal="left" vertical="center"/>
    </xf>
    <xf numFmtId="0" fontId="18" fillId="0" borderId="7" xfId="0" applyFont="1" applyBorder="1" applyAlignment="1">
      <alignment horizontal="center" vertical="top" wrapText="1"/>
    </xf>
    <xf numFmtId="0" fontId="18" fillId="0" borderId="9" xfId="0" applyFont="1" applyBorder="1" applyAlignment="1">
      <alignment horizontal="center" vertical="top"/>
    </xf>
    <xf numFmtId="0" fontId="18" fillId="0" borderId="139" xfId="0" applyFont="1" applyBorder="1" applyAlignment="1">
      <alignment horizontal="center" vertical="top"/>
    </xf>
    <xf numFmtId="0" fontId="18" fillId="0" borderId="140" xfId="0" applyFont="1" applyBorder="1" applyAlignment="1">
      <alignment horizontal="center" vertical="top"/>
    </xf>
    <xf numFmtId="0" fontId="18" fillId="0" borderId="10" xfId="0" applyFont="1" applyBorder="1" applyAlignment="1">
      <alignment horizontal="center" vertical="top"/>
    </xf>
    <xf numFmtId="0" fontId="18" fillId="0" borderId="88" xfId="0" applyFont="1" applyBorder="1" applyAlignment="1">
      <alignment horizontal="center" vertical="top"/>
    </xf>
    <xf numFmtId="0" fontId="17" fillId="0" borderId="7" xfId="0" applyFont="1" applyBorder="1" applyAlignment="1">
      <alignment horizontal="center" vertical="top" wrapText="1"/>
    </xf>
    <xf numFmtId="0" fontId="17" fillId="0" borderId="9" xfId="0" applyFont="1" applyBorder="1" applyAlignment="1">
      <alignment horizontal="center" vertical="top"/>
    </xf>
    <xf numFmtId="0" fontId="17" fillId="0" borderId="10" xfId="0" applyFont="1" applyBorder="1" applyAlignment="1">
      <alignment horizontal="center" vertical="top"/>
    </xf>
    <xf numFmtId="0" fontId="17" fillId="0" borderId="88" xfId="0" applyFont="1" applyBorder="1" applyAlignment="1">
      <alignment horizontal="center" vertical="top"/>
    </xf>
    <xf numFmtId="0" fontId="18" fillId="0" borderId="10" xfId="0" applyFont="1" applyBorder="1" applyAlignment="1">
      <alignment horizontal="left" vertical="center" wrapText="1"/>
    </xf>
    <xf numFmtId="0" fontId="18" fillId="0" borderId="8" xfId="0" applyFont="1" applyBorder="1" applyAlignment="1">
      <alignment horizontal="right" vertical="center"/>
    </xf>
    <xf numFmtId="0" fontId="18" fillId="0" borderId="9" xfId="0" applyFont="1" applyBorder="1" applyAlignment="1">
      <alignment horizontal="right" vertical="center"/>
    </xf>
    <xf numFmtId="0" fontId="18" fillId="0" borderId="139" xfId="0" applyFont="1" applyBorder="1" applyAlignment="1">
      <alignment horizontal="left" vertical="center"/>
    </xf>
    <xf numFmtId="0" fontId="18" fillId="0" borderId="0" xfId="0" applyFont="1" applyAlignment="1">
      <alignment horizontal="left" vertical="center"/>
    </xf>
    <xf numFmtId="0" fontId="18" fillId="0" borderId="140" xfId="0" applyFont="1" applyBorder="1" applyAlignment="1">
      <alignment horizontal="left" vertical="center"/>
    </xf>
    <xf numFmtId="0" fontId="20" fillId="0" borderId="87" xfId="0" applyFont="1" applyBorder="1" applyAlignment="1">
      <alignment horizontal="left" vertical="center"/>
    </xf>
    <xf numFmtId="0" fontId="18" fillId="0" borderId="10" xfId="0" applyFont="1" applyBorder="1" applyAlignment="1">
      <alignment horizontal="center" vertical="center"/>
    </xf>
    <xf numFmtId="0" fontId="18" fillId="0" borderId="88" xfId="0" applyFont="1" applyBorder="1" applyAlignment="1">
      <alignment horizontal="center" vertical="center"/>
    </xf>
    <xf numFmtId="0" fontId="18" fillId="0" borderId="141" xfId="0" applyFont="1" applyBorder="1" applyAlignment="1">
      <alignment horizontal="left" vertical="center"/>
    </xf>
    <xf numFmtId="0" fontId="18" fillId="0" borderId="142" xfId="0" applyFont="1" applyBorder="1" applyAlignment="1">
      <alignment horizontal="left" vertical="center"/>
    </xf>
    <xf numFmtId="0" fontId="18" fillId="0" borderId="143" xfId="0" applyFont="1" applyBorder="1" applyAlignment="1">
      <alignment horizontal="left" vertical="center"/>
    </xf>
    <xf numFmtId="182" fontId="18" fillId="0" borderId="2" xfId="0" applyNumberFormat="1" applyFont="1" applyBorder="1" applyAlignment="1">
      <alignment horizontal="left" vertical="center" wrapText="1"/>
    </xf>
    <xf numFmtId="0" fontId="18" fillId="0" borderId="9" xfId="0" applyFont="1" applyBorder="1" applyAlignment="1">
      <alignment horizontal="center" vertical="top" wrapText="1"/>
    </xf>
    <xf numFmtId="0" fontId="18" fillId="0" borderId="139" xfId="0" applyFont="1" applyBorder="1" applyAlignment="1">
      <alignment horizontal="center" vertical="top" wrapText="1"/>
    </xf>
    <xf numFmtId="0" fontId="18" fillId="0" borderId="140" xfId="0" applyFont="1" applyBorder="1" applyAlignment="1">
      <alignment horizontal="center" vertical="top" wrapText="1"/>
    </xf>
    <xf numFmtId="0" fontId="18" fillId="0" borderId="10" xfId="0" applyFont="1" applyBorder="1" applyAlignment="1">
      <alignment horizontal="center" vertical="top" wrapText="1"/>
    </xf>
    <xf numFmtId="0" fontId="18" fillId="0" borderId="88" xfId="0" applyFont="1" applyBorder="1" applyAlignment="1">
      <alignment horizontal="center" vertical="top" wrapText="1"/>
    </xf>
    <xf numFmtId="0" fontId="18" fillId="0" borderId="9" xfId="0" applyFont="1" applyBorder="1" applyAlignment="1">
      <alignment horizontal="left" vertical="center" wrapText="1"/>
    </xf>
    <xf numFmtId="0" fontId="18" fillId="0" borderId="87"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2" fillId="2" borderId="0" xfId="0" applyFont="1" applyFill="1" applyProtection="1">
      <alignment vertical="center"/>
    </xf>
    <xf numFmtId="0" fontId="2" fillId="2" borderId="0" xfId="0" quotePrefix="1" applyFont="1" applyFill="1" applyAlignment="1" applyProtection="1">
      <alignment horizontal="left" vertical="center"/>
    </xf>
    <xf numFmtId="0" fontId="6" fillId="3" borderId="0" xfId="2" quotePrefix="1" applyNumberFormat="1" applyFont="1" applyFill="1" applyAlignment="1" applyProtection="1">
      <alignment horizontal="right" vertical="center"/>
    </xf>
    <xf numFmtId="0" fontId="7" fillId="4" borderId="1" xfId="0" applyFont="1" applyFill="1" applyBorder="1" applyAlignment="1" applyProtection="1">
      <alignment horizontal="center" vertical="center"/>
    </xf>
    <xf numFmtId="0" fontId="0" fillId="0" borderId="0" xfId="0" applyProtection="1">
      <alignment vertical="center"/>
    </xf>
    <xf numFmtId="0" fontId="2" fillId="5" borderId="0" xfId="0" applyFont="1" applyFill="1" applyProtection="1">
      <alignment vertical="center"/>
    </xf>
    <xf numFmtId="0" fontId="22" fillId="0" borderId="0" xfId="0" applyFont="1" applyProtection="1">
      <alignment vertical="center"/>
    </xf>
    <xf numFmtId="178" fontId="2" fillId="2" borderId="0" xfId="0" applyNumberFormat="1" applyFont="1" applyFill="1" applyProtection="1">
      <alignment vertical="center"/>
    </xf>
    <xf numFmtId="0" fontId="8" fillId="5" borderId="0" xfId="0" quotePrefix="1" applyFont="1" applyFill="1" applyAlignment="1" applyProtection="1">
      <alignment horizontal="left" vertical="center"/>
    </xf>
    <xf numFmtId="0" fontId="2" fillId="5" borderId="0" xfId="0" quotePrefix="1" applyFont="1" applyFill="1" applyAlignment="1" applyProtection="1">
      <alignment horizontal="left" vertical="center"/>
    </xf>
    <xf numFmtId="0" fontId="2" fillId="7" borderId="0" xfId="0" applyFont="1" applyFill="1" applyProtection="1">
      <alignment vertical="center"/>
    </xf>
    <xf numFmtId="0" fontId="13" fillId="5" borderId="0" xfId="0" applyFont="1" applyFill="1" applyProtection="1">
      <alignment vertical="center"/>
    </xf>
    <xf numFmtId="0" fontId="9" fillId="6" borderId="0" xfId="0" applyFont="1" applyFill="1" applyAlignment="1" applyProtection="1">
      <alignment horizontal="center" vertical="center"/>
    </xf>
    <xf numFmtId="179" fontId="2" fillId="2" borderId="0" xfId="0" applyNumberFormat="1" applyFont="1" applyFill="1" applyProtection="1">
      <alignment vertical="center"/>
    </xf>
    <xf numFmtId="179" fontId="2" fillId="2" borderId="0" xfId="0" quotePrefix="1" applyNumberFormat="1" applyFont="1" applyFill="1" applyProtection="1">
      <alignment vertical="center"/>
    </xf>
    <xf numFmtId="0" fontId="2" fillId="5" borderId="0" xfId="0" quotePrefix="1" applyFont="1" applyFill="1" applyProtection="1">
      <alignment vertical="center"/>
    </xf>
    <xf numFmtId="0" fontId="0" fillId="0" borderId="0" xfId="0" applyAlignment="1" applyProtection="1">
      <alignment horizontal="center" vertical="center"/>
    </xf>
    <xf numFmtId="0" fontId="15" fillId="5" borderId="1" xfId="0" quotePrefix="1" applyFont="1" applyFill="1" applyBorder="1" applyAlignment="1" applyProtection="1">
      <alignment horizontal="center" vertical="center"/>
    </xf>
    <xf numFmtId="0" fontId="15" fillId="5" borderId="0" xfId="0" applyFont="1" applyFill="1" applyProtection="1">
      <alignment vertical="center"/>
    </xf>
    <xf numFmtId="0" fontId="2" fillId="2" borderId="0" xfId="0" applyFont="1" applyFill="1" applyAlignment="1" applyProtection="1">
      <alignment horizontal="center" vertical="center"/>
    </xf>
    <xf numFmtId="0" fontId="2" fillId="2" borderId="0" xfId="0" applyFont="1" applyFill="1" applyAlignment="1" applyProtection="1">
      <alignment horizontal="right" vertical="center"/>
    </xf>
    <xf numFmtId="0" fontId="22" fillId="0" borderId="0" xfId="0" applyFont="1" applyAlignment="1" applyProtection="1">
      <alignment horizontal="center" vertical="center"/>
    </xf>
    <xf numFmtId="0" fontId="13" fillId="2" borderId="0" xfId="0" applyFont="1" applyFill="1" applyProtection="1">
      <alignment vertical="center"/>
    </xf>
    <xf numFmtId="186" fontId="13" fillId="2" borderId="0" xfId="0" applyNumberFormat="1" applyFont="1" applyFill="1" applyProtection="1">
      <alignment vertical="center"/>
    </xf>
    <xf numFmtId="179" fontId="13" fillId="2" borderId="0" xfId="0" applyNumberFormat="1" applyFont="1" applyFill="1" applyProtection="1">
      <alignment vertical="center"/>
    </xf>
    <xf numFmtId="177" fontId="15" fillId="5" borderId="2" xfId="0" quotePrefix="1" applyNumberFormat="1" applyFont="1" applyFill="1" applyBorder="1" applyAlignment="1" applyProtection="1">
      <alignment horizontal="right" vertical="center"/>
    </xf>
    <xf numFmtId="0" fontId="15" fillId="0" borderId="3" xfId="0" applyFont="1" applyBorder="1" applyAlignment="1" applyProtection="1">
      <alignment horizontal="right" vertical="center"/>
    </xf>
    <xf numFmtId="176" fontId="15" fillId="5" borderId="3" xfId="0" applyNumberFormat="1" applyFont="1" applyFill="1" applyBorder="1" applyAlignment="1" applyProtection="1">
      <alignment horizontal="left" vertical="center"/>
    </xf>
    <xf numFmtId="0" fontId="15" fillId="5" borderId="3" xfId="0" applyFont="1" applyFill="1" applyBorder="1" applyProtection="1">
      <alignment vertical="center"/>
    </xf>
    <xf numFmtId="0" fontId="15" fillId="5" borderId="4" xfId="0" applyFont="1" applyFill="1" applyBorder="1" applyProtection="1">
      <alignment vertical="center"/>
    </xf>
    <xf numFmtId="0" fontId="23" fillId="0" borderId="0" xfId="0" applyFont="1" applyProtection="1">
      <alignment vertical="center"/>
    </xf>
    <xf numFmtId="183" fontId="23" fillId="0" borderId="0" xfId="0" applyNumberFormat="1" applyFont="1" applyProtection="1">
      <alignment vertical="center"/>
    </xf>
    <xf numFmtId="177" fontId="15" fillId="5" borderId="3" xfId="0" applyNumberFormat="1" applyFont="1" applyFill="1" applyBorder="1" applyProtection="1">
      <alignment vertical="center"/>
    </xf>
    <xf numFmtId="0" fontId="15" fillId="5" borderId="4" xfId="0" quotePrefix="1" applyFont="1" applyFill="1" applyBorder="1" applyAlignment="1" applyProtection="1">
      <alignment horizontal="right" vertical="center"/>
    </xf>
    <xf numFmtId="0" fontId="15" fillId="5" borderId="7" xfId="0" quotePrefix="1" applyFont="1" applyFill="1" applyBorder="1" applyAlignment="1" applyProtection="1">
      <alignment horizontal="center" vertical="center"/>
    </xf>
    <xf numFmtId="0" fontId="15" fillId="5" borderId="7" xfId="0" applyFont="1" applyFill="1" applyBorder="1" applyAlignment="1" applyProtection="1">
      <alignment horizontal="center" vertical="center"/>
    </xf>
    <xf numFmtId="0" fontId="15" fillId="5" borderId="8" xfId="0" applyFont="1" applyFill="1" applyBorder="1" applyAlignment="1" applyProtection="1">
      <alignment horizontal="center" vertical="center"/>
    </xf>
    <xf numFmtId="0" fontId="15" fillId="5" borderId="9" xfId="0" applyFont="1" applyFill="1" applyBorder="1" applyAlignment="1" applyProtection="1">
      <alignment horizontal="center" vertical="center"/>
    </xf>
    <xf numFmtId="0" fontId="15" fillId="0" borderId="10" xfId="0" applyFont="1" applyBorder="1" applyAlignment="1" applyProtection="1">
      <alignment horizontal="center" vertical="center"/>
    </xf>
    <xf numFmtId="0" fontId="27" fillId="5" borderId="166" xfId="0" applyFont="1" applyFill="1" applyBorder="1" applyAlignment="1" applyProtection="1">
      <alignment horizontal="left" vertical="center"/>
    </xf>
    <xf numFmtId="0" fontId="27" fillId="5" borderId="0" xfId="0" applyFont="1" applyFill="1" applyAlignment="1" applyProtection="1">
      <alignment horizontal="left" vertical="center"/>
    </xf>
    <xf numFmtId="0" fontId="15" fillId="5" borderId="2" xfId="0" quotePrefix="1" applyFont="1" applyFill="1" applyBorder="1" applyAlignment="1" applyProtection="1">
      <alignment horizontal="center" vertical="center"/>
    </xf>
    <xf numFmtId="0" fontId="15" fillId="5" borderId="87" xfId="0" applyFont="1" applyFill="1" applyBorder="1" applyProtection="1">
      <alignment vertical="center"/>
    </xf>
    <xf numFmtId="0" fontId="15" fillId="5" borderId="88" xfId="0" applyFont="1" applyFill="1" applyBorder="1" applyProtection="1">
      <alignment vertical="center"/>
    </xf>
    <xf numFmtId="0" fontId="15" fillId="5" borderId="16" xfId="0" applyFont="1" applyFill="1" applyBorder="1" applyAlignment="1" applyProtection="1">
      <alignment horizontal="center" vertical="center"/>
    </xf>
    <xf numFmtId="0" fontId="27" fillId="5" borderId="139" xfId="0" quotePrefix="1" applyFont="1" applyFill="1" applyBorder="1" applyAlignment="1" applyProtection="1">
      <alignment horizontal="left" vertical="center"/>
    </xf>
    <xf numFmtId="0" fontId="27" fillId="5" borderId="0" xfId="0" quotePrefix="1" applyFont="1" applyFill="1" applyAlignment="1" applyProtection="1">
      <alignment horizontal="left" vertical="center"/>
    </xf>
    <xf numFmtId="0" fontId="13" fillId="2" borderId="0" xfId="0" applyFont="1" applyFill="1" applyAlignment="1" applyProtection="1">
      <alignment horizontal="right" vertical="center"/>
    </xf>
    <xf numFmtId="0" fontId="15" fillId="5" borderId="180" xfId="0" quotePrefix="1" applyFont="1" applyFill="1" applyBorder="1" applyAlignment="1" applyProtection="1">
      <alignment horizontal="center" vertical="center"/>
    </xf>
    <xf numFmtId="177" fontId="26" fillId="0" borderId="2" xfId="0" applyNumberFormat="1" applyFont="1" applyBorder="1" applyAlignment="1" applyProtection="1">
      <alignment horizontal="center" vertical="center"/>
    </xf>
    <xf numFmtId="0" fontId="28" fillId="0" borderId="172" xfId="0" applyFont="1" applyBorder="1" applyProtection="1">
      <alignment vertical="center"/>
    </xf>
    <xf numFmtId="0" fontId="28" fillId="0" borderId="173" xfId="0" applyFont="1" applyBorder="1" applyProtection="1">
      <alignment vertical="center"/>
    </xf>
    <xf numFmtId="0" fontId="22" fillId="0" borderId="0" xfId="0" applyFont="1" applyAlignment="1" applyProtection="1">
      <alignment horizontal="center" vertical="center"/>
    </xf>
    <xf numFmtId="179" fontId="13" fillId="2" borderId="0" xfId="0" applyNumberFormat="1" applyFont="1" applyFill="1" applyAlignment="1" applyProtection="1">
      <alignment horizontal="right" vertical="center"/>
    </xf>
    <xf numFmtId="177" fontId="26" fillId="0" borderId="11" xfId="0" applyNumberFormat="1" applyFont="1" applyBorder="1" applyAlignment="1" applyProtection="1">
      <alignment horizontal="center" vertical="center"/>
    </xf>
    <xf numFmtId="0" fontId="22" fillId="0" borderId="0" xfId="0" applyFont="1" applyAlignment="1" applyProtection="1">
      <alignment horizontal="right" vertical="center"/>
    </xf>
    <xf numFmtId="0" fontId="28" fillId="0" borderId="10" xfId="0" applyFont="1" applyBorder="1" applyProtection="1">
      <alignment vertical="center"/>
    </xf>
    <xf numFmtId="0" fontId="28" fillId="0" borderId="0" xfId="0" applyFont="1" applyProtection="1">
      <alignment vertical="center"/>
    </xf>
    <xf numFmtId="0" fontId="28" fillId="0" borderId="0" xfId="0" applyFont="1" applyAlignment="1" applyProtection="1">
      <alignment horizontal="center" vertical="center"/>
    </xf>
    <xf numFmtId="0" fontId="29" fillId="0" borderId="0" xfId="0" applyFont="1" applyAlignment="1" applyProtection="1">
      <alignment horizontal="center" vertical="center"/>
    </xf>
    <xf numFmtId="0" fontId="15" fillId="5" borderId="2" xfId="0" applyFont="1" applyFill="1" applyBorder="1" applyAlignment="1" applyProtection="1">
      <alignment horizontal="center" vertical="center"/>
    </xf>
    <xf numFmtId="0" fontId="15" fillId="5" borderId="3" xfId="0" applyFont="1" applyFill="1" applyBorder="1" applyAlignment="1" applyProtection="1">
      <alignment horizontal="center" vertical="center"/>
    </xf>
    <xf numFmtId="0" fontId="15" fillId="5" borderId="4" xfId="0" applyFont="1" applyFill="1" applyBorder="1" applyAlignment="1" applyProtection="1">
      <alignment horizontal="center" vertical="center"/>
    </xf>
    <xf numFmtId="0" fontId="2" fillId="5" borderId="0" xfId="0" applyFont="1" applyFill="1" applyAlignment="1" applyProtection="1">
      <alignment horizontal="center" vertical="center"/>
    </xf>
    <xf numFmtId="0" fontId="15" fillId="5" borderId="27" xfId="0" applyFont="1" applyFill="1" applyBorder="1" applyAlignment="1" applyProtection="1">
      <alignment horizontal="center" vertical="center"/>
    </xf>
    <xf numFmtId="0" fontId="15" fillId="5" borderId="0" xfId="0" applyFont="1" applyFill="1" applyAlignment="1" applyProtection="1">
      <alignment horizontal="center" vertical="center"/>
    </xf>
    <xf numFmtId="0" fontId="15" fillId="5" borderId="165" xfId="0" applyFont="1" applyFill="1" applyBorder="1" applyAlignment="1" applyProtection="1">
      <alignment horizontal="center" vertical="center"/>
    </xf>
    <xf numFmtId="0" fontId="26" fillId="0" borderId="16"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5" borderId="168" xfId="0" applyFont="1" applyFill="1" applyBorder="1" applyProtection="1">
      <alignment vertical="center"/>
    </xf>
    <xf numFmtId="0" fontId="15" fillId="0" borderId="15" xfId="0" applyFont="1" applyBorder="1" applyProtection="1">
      <alignment vertical="center"/>
    </xf>
    <xf numFmtId="0" fontId="26" fillId="0" borderId="189" xfId="0" applyFont="1" applyBorder="1" applyAlignment="1" applyProtection="1">
      <alignment horizontal="center" vertical="center"/>
    </xf>
    <xf numFmtId="0" fontId="26" fillId="0" borderId="153" xfId="0" applyFont="1" applyBorder="1" applyAlignment="1" applyProtection="1">
      <alignment horizontal="center" vertical="center"/>
    </xf>
    <xf numFmtId="2" fontId="18" fillId="8" borderId="4" xfId="0" applyNumberFormat="1" applyFont="1" applyFill="1" applyBorder="1" applyProtection="1">
      <alignment vertical="center"/>
    </xf>
    <xf numFmtId="0" fontId="15" fillId="0" borderId="27" xfId="0" applyFont="1" applyBorder="1" applyAlignment="1" applyProtection="1">
      <alignment horizontal="center" vertical="center"/>
    </xf>
    <xf numFmtId="0" fontId="15" fillId="0" borderId="139" xfId="0" applyFont="1" applyBorder="1" applyAlignment="1" applyProtection="1">
      <alignment horizontal="center" vertical="center"/>
    </xf>
    <xf numFmtId="2" fontId="18" fillId="8" borderId="3" xfId="0" applyNumberFormat="1" applyFont="1" applyFill="1" applyBorder="1" applyProtection="1">
      <alignment vertical="center"/>
    </xf>
    <xf numFmtId="0" fontId="15" fillId="5" borderId="169" xfId="0" applyFont="1" applyFill="1" applyBorder="1" applyProtection="1">
      <alignment vertical="center"/>
    </xf>
    <xf numFmtId="0" fontId="15" fillId="0" borderId="18" xfId="0" applyFont="1" applyBorder="1" applyAlignment="1" applyProtection="1">
      <alignment horizontal="left" vertical="center" indent="1"/>
    </xf>
    <xf numFmtId="0" fontId="26" fillId="0" borderId="154" xfId="0" applyFont="1" applyBorder="1" applyAlignment="1" applyProtection="1">
      <alignment horizontal="center" vertical="center"/>
    </xf>
    <xf numFmtId="2" fontId="18" fillId="8" borderId="4" xfId="0" applyNumberFormat="1" applyFont="1" applyFill="1" applyBorder="1" applyAlignment="1" applyProtection="1">
      <alignment horizontal="right" vertical="center"/>
    </xf>
    <xf numFmtId="0" fontId="15" fillId="5" borderId="167" xfId="0" applyFont="1" applyFill="1" applyBorder="1" applyProtection="1">
      <alignment vertical="center"/>
    </xf>
    <xf numFmtId="2" fontId="18" fillId="8" borderId="8" xfId="0" applyNumberFormat="1" applyFont="1" applyFill="1" applyBorder="1" applyAlignment="1" applyProtection="1">
      <alignment horizontal="right" vertical="center"/>
    </xf>
    <xf numFmtId="0" fontId="15" fillId="5" borderId="2" xfId="0" applyFont="1" applyFill="1" applyBorder="1" applyAlignment="1" applyProtection="1">
      <alignment horizontal="center" vertical="center"/>
    </xf>
    <xf numFmtId="0" fontId="15" fillId="5" borderId="8" xfId="0" quotePrefix="1" applyFont="1" applyFill="1" applyBorder="1" applyAlignment="1" applyProtection="1">
      <alignment horizontal="center" vertical="center"/>
    </xf>
    <xf numFmtId="0" fontId="15" fillId="5" borderId="0" xfId="0" quotePrefix="1" applyFont="1" applyFill="1" applyAlignment="1" applyProtection="1">
      <alignment horizontal="center" vertical="center"/>
    </xf>
    <xf numFmtId="0" fontId="15" fillId="5" borderId="9" xfId="0" quotePrefix="1" applyFont="1" applyFill="1" applyBorder="1" applyAlignment="1" applyProtection="1">
      <alignment horizontal="center" vertical="center"/>
    </xf>
    <xf numFmtId="0" fontId="15" fillId="5" borderId="30" xfId="0" quotePrefix="1" applyFont="1" applyFill="1" applyBorder="1" applyAlignment="1" applyProtection="1">
      <alignment horizontal="center" vertical="center"/>
    </xf>
    <xf numFmtId="0" fontId="15" fillId="5" borderId="87" xfId="0" quotePrefix="1" applyFont="1" applyFill="1" applyBorder="1" applyAlignment="1" applyProtection="1">
      <alignment horizontal="center" vertical="center"/>
    </xf>
    <xf numFmtId="0" fontId="28" fillId="0" borderId="87" xfId="0" applyFont="1" applyBorder="1" applyProtection="1">
      <alignment vertical="center"/>
    </xf>
    <xf numFmtId="0" fontId="15" fillId="5" borderId="88" xfId="0" quotePrefix="1" applyFont="1" applyFill="1" applyBorder="1" applyAlignment="1" applyProtection="1">
      <alignment horizontal="center" vertical="center"/>
    </xf>
    <xf numFmtId="0" fontId="15" fillId="5" borderId="49" xfId="0" quotePrefix="1" applyFont="1" applyFill="1" applyBorder="1" applyAlignment="1" applyProtection="1">
      <alignment horizontal="center" vertical="center"/>
    </xf>
    <xf numFmtId="5" fontId="15" fillId="8" borderId="24" xfId="0" applyNumberFormat="1" applyFont="1" applyFill="1" applyBorder="1" applyAlignment="1" applyProtection="1">
      <alignment horizontal="center" vertical="center"/>
    </xf>
    <xf numFmtId="0" fontId="15" fillId="5" borderId="0" xfId="0" quotePrefix="1" applyFont="1" applyFill="1" applyAlignment="1" applyProtection="1">
      <alignment horizontal="left" vertical="center"/>
    </xf>
    <xf numFmtId="0" fontId="15" fillId="5" borderId="1" xfId="0" applyFont="1" applyFill="1" applyBorder="1" applyAlignment="1" applyProtection="1">
      <alignment horizontal="center" vertical="center" wrapTex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5" borderId="6" xfId="0" quotePrefix="1"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5" borderId="26" xfId="0" applyFont="1" applyFill="1" applyBorder="1" applyAlignment="1" applyProtection="1">
      <alignment horizontal="center" vertical="center"/>
    </xf>
    <xf numFmtId="0" fontId="15" fillId="5" borderId="1" xfId="0" applyFont="1" applyFill="1" applyBorder="1" applyAlignment="1" applyProtection="1">
      <alignment horizontal="center" vertical="center"/>
    </xf>
    <xf numFmtId="0" fontId="15" fillId="5" borderId="27" xfId="0" applyFont="1" applyFill="1" applyBorder="1" applyAlignment="1" applyProtection="1">
      <alignment horizontal="center" vertical="center"/>
    </xf>
    <xf numFmtId="0" fontId="15" fillId="0" borderId="28" xfId="0" applyFont="1" applyBorder="1" applyAlignment="1" applyProtection="1">
      <alignment horizontal="center" vertical="center"/>
    </xf>
    <xf numFmtId="0" fontId="15" fillId="5" borderId="29" xfId="0" applyFont="1" applyFill="1" applyBorder="1" applyAlignment="1" applyProtection="1">
      <alignment horizontal="center" vertical="center"/>
    </xf>
    <xf numFmtId="0" fontId="15" fillId="0" borderId="30" xfId="0" applyFont="1" applyBorder="1" applyAlignment="1" applyProtection="1">
      <alignment horizontal="center" vertical="center"/>
    </xf>
    <xf numFmtId="0" fontId="15" fillId="5" borderId="31" xfId="0" applyFont="1" applyFill="1" applyBorder="1" applyAlignment="1" applyProtection="1">
      <alignment horizontal="center" vertical="center"/>
    </xf>
    <xf numFmtId="0" fontId="15" fillId="5" borderId="32" xfId="0" applyFont="1" applyFill="1" applyBorder="1" applyAlignment="1" applyProtection="1">
      <alignment horizontal="center" vertical="center"/>
    </xf>
    <xf numFmtId="0" fontId="15" fillId="5" borderId="33" xfId="0" applyFont="1" applyFill="1" applyBorder="1" applyAlignment="1" applyProtection="1">
      <alignment horizontal="center" vertical="center"/>
    </xf>
    <xf numFmtId="0" fontId="15" fillId="5" borderId="34" xfId="0" applyFont="1" applyFill="1" applyBorder="1" applyAlignment="1" applyProtection="1">
      <alignment horizontal="center" vertical="center"/>
    </xf>
    <xf numFmtId="0" fontId="15" fillId="5" borderId="35" xfId="0" applyFont="1" applyFill="1" applyBorder="1" applyAlignment="1" applyProtection="1">
      <alignment horizontal="center" vertical="center"/>
    </xf>
    <xf numFmtId="0" fontId="15" fillId="5" borderId="36" xfId="0" applyFont="1" applyFill="1" applyBorder="1" applyAlignment="1" applyProtection="1">
      <alignment horizontal="center" vertical="center"/>
    </xf>
    <xf numFmtId="0" fontId="15" fillId="0" borderId="37" xfId="0" applyFont="1" applyBorder="1" applyAlignment="1" applyProtection="1">
      <alignment horizontal="center" vertical="center"/>
    </xf>
    <xf numFmtId="0" fontId="15" fillId="0" borderId="38" xfId="0" applyFont="1" applyBorder="1" applyAlignment="1" applyProtection="1">
      <alignment horizontal="center" vertical="center"/>
    </xf>
    <xf numFmtId="0" fontId="15" fillId="0" borderId="39" xfId="0" applyFont="1" applyBorder="1" applyAlignment="1" applyProtection="1">
      <alignment horizontal="center" vertical="center"/>
    </xf>
    <xf numFmtId="0" fontId="2" fillId="2" borderId="0" xfId="0" applyFont="1" applyFill="1" applyAlignment="1" applyProtection="1">
      <alignment horizontal="left" vertical="center"/>
    </xf>
    <xf numFmtId="0" fontId="15" fillId="5" borderId="1" xfId="0" applyFont="1" applyFill="1" applyBorder="1" applyAlignment="1" applyProtection="1">
      <alignment horizontal="center" vertical="center"/>
    </xf>
    <xf numFmtId="179" fontId="30" fillId="15" borderId="7" xfId="0" applyNumberFormat="1" applyFont="1" applyFill="1" applyBorder="1" applyProtection="1">
      <alignment vertical="center"/>
    </xf>
    <xf numFmtId="179" fontId="30" fillId="15" borderId="20" xfId="0" applyNumberFormat="1" applyFont="1" applyFill="1" applyBorder="1" applyProtection="1">
      <alignment vertical="center"/>
    </xf>
    <xf numFmtId="179" fontId="30" fillId="15" borderId="40" xfId="0" applyNumberFormat="1" applyFont="1" applyFill="1" applyBorder="1" applyProtection="1">
      <alignment vertical="center"/>
    </xf>
    <xf numFmtId="179" fontId="30" fillId="15" borderId="9" xfId="0" applyNumberFormat="1" applyFont="1" applyFill="1" applyBorder="1" applyProtection="1">
      <alignment vertical="center"/>
    </xf>
    <xf numFmtId="179" fontId="30" fillId="15" borderId="41" xfId="0" applyNumberFormat="1" applyFont="1" applyFill="1" applyBorder="1" applyProtection="1">
      <alignment vertical="center"/>
    </xf>
    <xf numFmtId="179" fontId="30" fillId="15" borderId="42" xfId="0" applyNumberFormat="1" applyFont="1" applyFill="1" applyBorder="1" applyProtection="1">
      <alignment vertical="center"/>
    </xf>
    <xf numFmtId="179" fontId="30" fillId="15" borderId="43" xfId="0" applyNumberFormat="1" applyFont="1" applyFill="1" applyBorder="1" applyAlignment="1" applyProtection="1">
      <alignment horizontal="right" vertical="center"/>
    </xf>
    <xf numFmtId="0" fontId="15" fillId="5" borderId="1" xfId="0" quotePrefix="1" applyFont="1" applyFill="1" applyBorder="1" applyAlignment="1" applyProtection="1">
      <alignment horizontal="center" vertical="center"/>
    </xf>
    <xf numFmtId="180" fontId="30" fillId="13" borderId="44" xfId="0" applyNumberFormat="1" applyFont="1" applyFill="1" applyBorder="1" applyProtection="1">
      <alignment vertical="center"/>
    </xf>
    <xf numFmtId="180" fontId="30" fillId="13" borderId="45" xfId="0" applyNumberFormat="1" applyFont="1" applyFill="1" applyBorder="1" applyProtection="1">
      <alignment vertical="center"/>
    </xf>
    <xf numFmtId="180" fontId="30" fillId="13" borderId="46" xfId="0" applyNumberFormat="1" applyFont="1" applyFill="1" applyBorder="1" applyProtection="1">
      <alignment vertical="center"/>
    </xf>
    <xf numFmtId="180" fontId="30" fillId="13" borderId="21" xfId="0" applyNumberFormat="1" applyFont="1" applyFill="1" applyBorder="1" applyProtection="1">
      <alignment vertical="center"/>
    </xf>
    <xf numFmtId="180" fontId="30" fillId="13" borderId="41" xfId="0" applyNumberFormat="1" applyFont="1" applyFill="1" applyBorder="1" applyProtection="1">
      <alignment vertical="center"/>
    </xf>
    <xf numFmtId="180" fontId="30" fillId="13" borderId="42" xfId="0" applyNumberFormat="1" applyFont="1" applyFill="1" applyBorder="1" applyProtection="1">
      <alignment vertical="center"/>
    </xf>
    <xf numFmtId="180" fontId="30" fillId="13" borderId="43" xfId="0" applyNumberFormat="1" applyFont="1" applyFill="1" applyBorder="1" applyAlignment="1" applyProtection="1">
      <alignment horizontal="right" vertical="center"/>
    </xf>
    <xf numFmtId="180" fontId="30" fillId="13" borderId="47" xfId="0" applyNumberFormat="1" applyFont="1" applyFill="1" applyBorder="1" applyAlignment="1" applyProtection="1">
      <alignment horizontal="center" vertical="center"/>
    </xf>
    <xf numFmtId="180" fontId="30" fillId="13" borderId="48" xfId="0" applyNumberFormat="1" applyFont="1" applyFill="1" applyBorder="1" applyAlignment="1" applyProtection="1">
      <alignment horizontal="center" vertical="center"/>
    </xf>
    <xf numFmtId="180" fontId="30" fillId="13" borderId="36" xfId="0" applyNumberFormat="1" applyFont="1" applyFill="1" applyBorder="1" applyAlignment="1" applyProtection="1">
      <alignment horizontal="center" vertical="center"/>
    </xf>
    <xf numFmtId="180" fontId="30" fillId="13" borderId="49" xfId="0" applyNumberFormat="1" applyFont="1" applyFill="1" applyBorder="1" applyAlignment="1" applyProtection="1">
      <alignment horizontal="center" vertical="center"/>
    </xf>
    <xf numFmtId="180" fontId="30" fillId="13" borderId="37" xfId="0" applyNumberFormat="1" applyFont="1" applyFill="1" applyBorder="1" applyProtection="1">
      <alignment vertical="center"/>
    </xf>
    <xf numFmtId="180" fontId="30" fillId="13" borderId="38" xfId="0" applyNumberFormat="1" applyFont="1" applyFill="1" applyBorder="1" applyProtection="1">
      <alignment vertical="center"/>
    </xf>
    <xf numFmtId="180" fontId="30" fillId="13" borderId="39" xfId="0" applyNumberFormat="1" applyFont="1" applyFill="1" applyBorder="1" applyAlignment="1" applyProtection="1">
      <alignment horizontal="right" vertical="center"/>
    </xf>
    <xf numFmtId="179" fontId="30" fillId="8" borderId="44" xfId="0" applyNumberFormat="1" applyFont="1" applyFill="1" applyBorder="1" applyProtection="1">
      <alignment vertical="center"/>
    </xf>
    <xf numFmtId="179" fontId="30" fillId="8" borderId="45" xfId="0" applyNumberFormat="1" applyFont="1" applyFill="1" applyBorder="1" applyProtection="1">
      <alignment vertical="center"/>
    </xf>
    <xf numFmtId="179" fontId="30" fillId="8" borderId="46" xfId="0" applyNumberFormat="1" applyFont="1" applyFill="1" applyBorder="1" applyProtection="1">
      <alignment vertical="center"/>
    </xf>
    <xf numFmtId="179" fontId="30" fillId="8" borderId="21" xfId="0" applyNumberFormat="1" applyFont="1" applyFill="1" applyBorder="1" applyProtection="1">
      <alignment vertical="center"/>
    </xf>
    <xf numFmtId="0" fontId="15" fillId="5" borderId="11" xfId="0" applyFont="1" applyFill="1" applyBorder="1" applyAlignment="1" applyProtection="1">
      <alignment horizontal="center" vertical="center"/>
    </xf>
    <xf numFmtId="179" fontId="30" fillId="14" borderId="177" xfId="0" applyNumberFormat="1" applyFont="1" applyFill="1" applyBorder="1" applyProtection="1">
      <alignment vertical="center"/>
    </xf>
    <xf numFmtId="179" fontId="30" fillId="14" borderId="178" xfId="0" applyNumberFormat="1" applyFont="1" applyFill="1" applyBorder="1" applyProtection="1">
      <alignment vertical="center"/>
    </xf>
    <xf numFmtId="179" fontId="30" fillId="14" borderId="168" xfId="0" applyNumberFormat="1" applyFont="1" applyFill="1" applyBorder="1" applyProtection="1">
      <alignment vertical="center"/>
    </xf>
    <xf numFmtId="179" fontId="30" fillId="14" borderId="179" xfId="0" applyNumberFormat="1" applyFont="1" applyFill="1" applyBorder="1" applyProtection="1">
      <alignment vertical="center"/>
    </xf>
    <xf numFmtId="179" fontId="30" fillId="14" borderId="176" xfId="0" applyNumberFormat="1" applyFont="1" applyFill="1" applyBorder="1" applyProtection="1">
      <alignment vertical="center"/>
    </xf>
    <xf numFmtId="179" fontId="30" fillId="14" borderId="73" xfId="0" applyNumberFormat="1" applyFont="1" applyFill="1" applyBorder="1" applyProtection="1">
      <alignment vertical="center"/>
    </xf>
    <xf numFmtId="179" fontId="30" fillId="14" borderId="74" xfId="0" applyNumberFormat="1" applyFont="1" applyFill="1" applyBorder="1" applyProtection="1">
      <alignment vertical="center"/>
    </xf>
    <xf numFmtId="0" fontId="15" fillId="5" borderId="16" xfId="0" applyFont="1" applyFill="1" applyBorder="1" applyAlignment="1" applyProtection="1">
      <alignment horizontal="center" vertical="center"/>
    </xf>
    <xf numFmtId="2" fontId="17" fillId="8" borderId="10" xfId="0" applyNumberFormat="1" applyFont="1" applyFill="1" applyBorder="1" applyAlignment="1" applyProtection="1">
      <alignment horizontal="center" vertical="center"/>
    </xf>
    <xf numFmtId="2" fontId="17" fillId="8" borderId="170" xfId="0" applyNumberFormat="1" applyFont="1" applyFill="1" applyBorder="1" applyAlignment="1" applyProtection="1">
      <alignment horizontal="center" vertical="center"/>
    </xf>
    <xf numFmtId="180" fontId="30" fillId="8" borderId="171" xfId="0" applyNumberFormat="1" applyFont="1" applyFill="1" applyBorder="1" applyAlignment="1" applyProtection="1">
      <alignment horizontal="center" vertical="center"/>
    </xf>
    <xf numFmtId="180" fontId="30" fillId="8" borderId="86" xfId="0" applyNumberFormat="1" applyFont="1" applyFill="1" applyBorder="1" applyAlignment="1" applyProtection="1">
      <alignment horizontal="center" vertical="center"/>
    </xf>
    <xf numFmtId="180" fontId="30" fillId="8" borderId="0" xfId="0" applyNumberFormat="1" applyFont="1" applyFill="1" applyAlignment="1" applyProtection="1">
      <alignment horizontal="center" vertical="center"/>
    </xf>
    <xf numFmtId="180" fontId="30" fillId="8" borderId="37" xfId="0" applyNumberFormat="1" applyFont="1" applyFill="1" applyBorder="1" applyAlignment="1" applyProtection="1">
      <alignment horizontal="center" vertical="center"/>
    </xf>
    <xf numFmtId="180" fontId="30" fillId="8" borderId="38" xfId="0" applyNumberFormat="1" applyFont="1" applyFill="1" applyBorder="1" applyAlignment="1" applyProtection="1">
      <alignment horizontal="right" vertical="center"/>
    </xf>
    <xf numFmtId="180" fontId="30" fillId="8" borderId="39" xfId="0" applyNumberFormat="1" applyFont="1" applyFill="1" applyBorder="1" applyAlignment="1" applyProtection="1">
      <alignment horizontal="right" vertical="center"/>
    </xf>
    <xf numFmtId="0" fontId="30" fillId="5" borderId="11" xfId="0" applyFont="1" applyFill="1" applyBorder="1" applyAlignment="1" applyProtection="1">
      <alignment horizontal="center" vertical="center"/>
    </xf>
    <xf numFmtId="179" fontId="30" fillId="8" borderId="40" xfId="0" applyNumberFormat="1" applyFont="1" applyFill="1" applyBorder="1" applyProtection="1">
      <alignment vertical="center"/>
    </xf>
    <xf numFmtId="179" fontId="30" fillId="8" borderId="42" xfId="0" applyNumberFormat="1" applyFont="1" applyFill="1" applyBorder="1" applyProtection="1">
      <alignment vertical="center"/>
    </xf>
    <xf numFmtId="179" fontId="30" fillId="8" borderId="6" xfId="0" applyNumberFormat="1" applyFont="1" applyFill="1" applyBorder="1" applyProtection="1">
      <alignment vertical="center"/>
    </xf>
    <xf numFmtId="1" fontId="30" fillId="8" borderId="25" xfId="0" applyNumberFormat="1" applyFont="1" applyFill="1" applyBorder="1" applyProtection="1">
      <alignment vertical="center"/>
    </xf>
    <xf numFmtId="1" fontId="2" fillId="2" borderId="0" xfId="0" applyNumberFormat="1" applyFont="1" applyFill="1" applyProtection="1">
      <alignment vertical="center"/>
    </xf>
    <xf numFmtId="1" fontId="0" fillId="0" borderId="0" xfId="0" applyNumberFormat="1" applyProtection="1">
      <alignment vertical="center"/>
    </xf>
    <xf numFmtId="0" fontId="30" fillId="5" borderId="1" xfId="0" applyFont="1" applyFill="1" applyBorder="1" applyAlignment="1" applyProtection="1">
      <alignment horizontal="center" vertical="center"/>
    </xf>
    <xf numFmtId="179" fontId="30" fillId="5" borderId="50" xfId="0" applyNumberFormat="1" applyFont="1" applyFill="1" applyBorder="1" applyProtection="1">
      <alignment vertical="center"/>
    </xf>
    <xf numFmtId="179" fontId="30" fillId="8" borderId="25" xfId="0" applyNumberFormat="1" applyFont="1" applyFill="1" applyBorder="1" applyProtection="1">
      <alignment vertical="center"/>
    </xf>
    <xf numFmtId="179" fontId="30" fillId="5" borderId="51" xfId="0" applyNumberFormat="1" applyFont="1" applyFill="1" applyBorder="1" applyProtection="1">
      <alignment vertical="center"/>
    </xf>
    <xf numFmtId="179" fontId="30" fillId="5" borderId="52" xfId="0" applyNumberFormat="1" applyFont="1" applyFill="1" applyBorder="1" applyProtection="1">
      <alignment vertical="center"/>
    </xf>
    <xf numFmtId="179" fontId="30" fillId="8" borderId="164" xfId="0" applyNumberFormat="1" applyFont="1" applyFill="1" applyBorder="1" applyProtection="1">
      <alignment vertical="center"/>
    </xf>
    <xf numFmtId="0" fontId="30" fillId="0" borderId="50" xfId="0" applyFont="1" applyBorder="1" applyProtection="1">
      <alignment vertical="center"/>
    </xf>
    <xf numFmtId="0" fontId="30" fillId="0" borderId="52" xfId="0" applyFont="1" applyBorder="1" applyProtection="1">
      <alignment vertical="center"/>
    </xf>
    <xf numFmtId="0" fontId="30" fillId="0" borderId="188" xfId="0" applyFont="1" applyBorder="1" applyProtection="1">
      <alignment vertical="center"/>
    </xf>
    <xf numFmtId="179" fontId="30" fillId="8" borderId="2" xfId="0" applyNumberFormat="1" applyFont="1" applyFill="1" applyBorder="1" applyAlignment="1" applyProtection="1">
      <alignment horizontal="center" vertical="center"/>
    </xf>
    <xf numFmtId="179" fontId="30" fillId="8" borderId="3" xfId="0" applyNumberFormat="1" applyFont="1" applyFill="1" applyBorder="1" applyAlignment="1" applyProtection="1">
      <alignment horizontal="center" vertical="center"/>
    </xf>
    <xf numFmtId="179" fontId="22" fillId="0" borderId="0" xfId="0" applyNumberFormat="1" applyFont="1" applyProtection="1">
      <alignment vertical="center"/>
    </xf>
    <xf numFmtId="179" fontId="0" fillId="0" borderId="0" xfId="0" applyNumberFormat="1" applyProtection="1">
      <alignment vertical="center"/>
    </xf>
    <xf numFmtId="0" fontId="30" fillId="5" borderId="53" xfId="0" quotePrefix="1" applyFont="1" applyFill="1" applyBorder="1" applyAlignment="1" applyProtection="1">
      <alignment horizontal="center" vertical="center"/>
    </xf>
    <xf numFmtId="179" fontId="31" fillId="5" borderId="54" xfId="0" applyNumberFormat="1" applyFont="1" applyFill="1" applyBorder="1" applyProtection="1">
      <alignment vertical="center"/>
    </xf>
    <xf numFmtId="0" fontId="31" fillId="5" borderId="55" xfId="0" applyFont="1" applyFill="1" applyBorder="1" applyProtection="1">
      <alignment vertical="center"/>
    </xf>
    <xf numFmtId="179" fontId="30" fillId="8" borderId="56" xfId="0" applyNumberFormat="1" applyFont="1" applyFill="1" applyBorder="1" applyProtection="1">
      <alignment vertical="center"/>
    </xf>
    <xf numFmtId="179" fontId="30" fillId="0" borderId="144" xfId="0" applyNumberFormat="1" applyFont="1" applyBorder="1" applyProtection="1">
      <alignment vertical="center"/>
    </xf>
    <xf numFmtId="179" fontId="30" fillId="8" borderId="57" xfId="0" applyNumberFormat="1" applyFont="1" applyFill="1" applyBorder="1" applyProtection="1">
      <alignment vertical="center"/>
    </xf>
    <xf numFmtId="0" fontId="30" fillId="5" borderId="58" xfId="0" quotePrefix="1" applyFont="1" applyFill="1" applyBorder="1" applyAlignment="1" applyProtection="1">
      <alignment horizontal="center" vertical="center"/>
    </xf>
    <xf numFmtId="179" fontId="31" fillId="5" borderId="59" xfId="0" applyNumberFormat="1" applyFont="1" applyFill="1" applyBorder="1" applyProtection="1">
      <alignment vertical="center"/>
    </xf>
    <xf numFmtId="0" fontId="31" fillId="5" borderId="60" xfId="0" applyFont="1" applyFill="1" applyBorder="1" applyProtection="1">
      <alignment vertical="center"/>
    </xf>
    <xf numFmtId="0" fontId="31" fillId="5" borderId="61" xfId="0" applyFont="1" applyFill="1" applyBorder="1" applyProtection="1">
      <alignment vertical="center"/>
    </xf>
    <xf numFmtId="0" fontId="30" fillId="0" borderId="59" xfId="0" applyFont="1" applyBorder="1" applyProtection="1">
      <alignment vertical="center"/>
    </xf>
    <xf numFmtId="0" fontId="17" fillId="0" borderId="60" xfId="0" applyFont="1" applyBorder="1" applyProtection="1">
      <alignment vertical="center"/>
    </xf>
    <xf numFmtId="0" fontId="17" fillId="0" borderId="62" xfId="0" applyFont="1" applyBorder="1" applyProtection="1">
      <alignment vertical="center"/>
    </xf>
    <xf numFmtId="0" fontId="15" fillId="5" borderId="14" xfId="0" applyFont="1" applyFill="1" applyBorder="1" applyAlignment="1" applyProtection="1">
      <alignment horizontal="center" vertical="center"/>
    </xf>
    <xf numFmtId="179" fontId="30" fillId="14" borderId="27" xfId="0" applyNumberFormat="1" applyFont="1" applyFill="1" applyBorder="1" applyAlignment="1" applyProtection="1">
      <alignment horizontal="right" vertical="center"/>
    </xf>
    <xf numFmtId="179" fontId="30" fillId="14" borderId="28" xfId="0" applyNumberFormat="1" applyFont="1" applyFill="1" applyBorder="1" applyAlignment="1" applyProtection="1">
      <alignment horizontal="right" vertical="center"/>
    </xf>
    <xf numFmtId="179" fontId="30" fillId="14" borderId="29" xfId="0" applyNumberFormat="1" applyFont="1" applyFill="1" applyBorder="1" applyAlignment="1" applyProtection="1">
      <alignment horizontal="right" vertical="center"/>
    </xf>
    <xf numFmtId="179" fontId="30" fillId="14" borderId="30" xfId="0" applyNumberFormat="1" applyFont="1" applyFill="1" applyBorder="1" applyAlignment="1" applyProtection="1">
      <alignment horizontal="right" vertical="center"/>
    </xf>
    <xf numFmtId="187" fontId="0" fillId="0" borderId="0" xfId="0" applyNumberFormat="1" applyProtection="1">
      <alignment vertical="center"/>
    </xf>
    <xf numFmtId="0" fontId="15" fillId="5" borderId="16" xfId="0" quotePrefix="1" applyFont="1" applyFill="1" applyBorder="1" applyAlignment="1" applyProtection="1">
      <alignment horizontal="center" vertical="center"/>
    </xf>
    <xf numFmtId="5" fontId="30" fillId="8" borderId="47" xfId="0" applyNumberFormat="1" applyFont="1" applyFill="1" applyBorder="1" applyAlignment="1" applyProtection="1">
      <alignment horizontal="right" vertical="center"/>
    </xf>
    <xf numFmtId="5" fontId="30" fillId="8" borderId="48" xfId="0" applyNumberFormat="1" applyFont="1" applyFill="1" applyBorder="1" applyAlignment="1" applyProtection="1">
      <alignment horizontal="right" vertical="center"/>
    </xf>
    <xf numFmtId="5" fontId="30" fillId="8" borderId="36" xfId="0" applyNumberFormat="1" applyFont="1" applyFill="1" applyBorder="1" applyAlignment="1" applyProtection="1">
      <alignment horizontal="right" vertical="center"/>
    </xf>
    <xf numFmtId="5" fontId="30" fillId="8" borderId="49" xfId="0" applyNumberFormat="1" applyFont="1" applyFill="1" applyBorder="1" applyAlignment="1" applyProtection="1">
      <alignment horizontal="right" vertical="center"/>
    </xf>
    <xf numFmtId="188" fontId="0" fillId="0" borderId="0" xfId="0" applyNumberFormat="1" applyProtection="1">
      <alignment vertical="center"/>
    </xf>
    <xf numFmtId="0" fontId="15" fillId="5" borderId="1" xfId="0" quotePrefix="1" applyFont="1" applyFill="1" applyBorder="1" applyAlignment="1" applyProtection="1">
      <alignment horizontal="center" vertical="center" wrapText="1"/>
    </xf>
    <xf numFmtId="0" fontId="15" fillId="5" borderId="31" xfId="0" applyFont="1" applyFill="1" applyBorder="1" applyAlignment="1" applyProtection="1">
      <alignment horizontal="center" vertical="center"/>
    </xf>
    <xf numFmtId="0" fontId="15" fillId="5" borderId="32" xfId="0" applyFont="1" applyFill="1" applyBorder="1" applyAlignment="1" applyProtection="1">
      <alignment horizontal="center" vertical="center"/>
    </xf>
    <xf numFmtId="0" fontId="15" fillId="5" borderId="33" xfId="0" applyFont="1" applyFill="1" applyBorder="1" applyAlignment="1" applyProtection="1">
      <alignment horizontal="center" vertical="center"/>
    </xf>
    <xf numFmtId="0" fontId="15" fillId="5" borderId="11" xfId="0" applyFont="1" applyFill="1" applyBorder="1" applyAlignment="1" applyProtection="1">
      <alignment horizontal="center" vertical="center"/>
    </xf>
    <xf numFmtId="179" fontId="15" fillId="3" borderId="41" xfId="0" applyNumberFormat="1" applyFont="1" applyFill="1" applyBorder="1" applyProtection="1">
      <alignment vertical="center"/>
    </xf>
    <xf numFmtId="179" fontId="15" fillId="3" borderId="42" xfId="0" applyNumberFormat="1" applyFont="1" applyFill="1" applyBorder="1" applyProtection="1">
      <alignment vertical="center"/>
    </xf>
    <xf numFmtId="179" fontId="15" fillId="3" borderId="43" xfId="0" applyNumberFormat="1" applyFont="1" applyFill="1" applyBorder="1" applyProtection="1">
      <alignment vertical="center"/>
    </xf>
    <xf numFmtId="179" fontId="15" fillId="3" borderId="20" xfId="0" applyNumberFormat="1" applyFont="1" applyFill="1" applyBorder="1" applyProtection="1">
      <alignment vertical="center"/>
    </xf>
    <xf numFmtId="0" fontId="15" fillId="5" borderId="76" xfId="0" applyFont="1" applyFill="1" applyBorder="1" applyAlignment="1" applyProtection="1">
      <alignment horizontal="center" vertical="center"/>
    </xf>
    <xf numFmtId="179" fontId="15" fillId="5" borderId="77" xfId="0" applyNumberFormat="1" applyFont="1" applyFill="1" applyBorder="1" applyProtection="1">
      <alignment vertical="center"/>
    </xf>
    <xf numFmtId="0" fontId="28" fillId="5" borderId="78" xfId="0" applyFont="1" applyFill="1" applyBorder="1" applyProtection="1">
      <alignment vertical="center"/>
    </xf>
    <xf numFmtId="0" fontId="28" fillId="5" borderId="79" xfId="0" applyFont="1" applyFill="1" applyBorder="1" applyProtection="1">
      <alignment vertical="center"/>
    </xf>
    <xf numFmtId="0" fontId="28" fillId="5" borderId="80" xfId="0" applyFont="1" applyFill="1" applyBorder="1" applyProtection="1">
      <alignment vertical="center"/>
    </xf>
    <xf numFmtId="0" fontId="26" fillId="6" borderId="81" xfId="0" applyFont="1" applyFill="1" applyBorder="1" applyAlignment="1" applyProtection="1">
      <alignment horizontal="center" vertical="center"/>
    </xf>
    <xf numFmtId="179" fontId="26" fillId="6" borderId="82" xfId="0" applyNumberFormat="1" applyFont="1" applyFill="1" applyBorder="1" applyProtection="1">
      <alignment vertical="center"/>
    </xf>
    <xf numFmtId="179" fontId="26" fillId="6" borderId="83" xfId="0" applyNumberFormat="1" applyFont="1" applyFill="1" applyBorder="1" applyProtection="1">
      <alignment vertical="center"/>
    </xf>
    <xf numFmtId="179" fontId="26" fillId="6" borderId="84" xfId="0" applyNumberFormat="1" applyFont="1" applyFill="1" applyBorder="1" applyProtection="1">
      <alignment vertical="center"/>
    </xf>
    <xf numFmtId="179" fontId="26" fillId="6" borderId="85" xfId="0" applyNumberFormat="1" applyFont="1" applyFill="1" applyBorder="1" applyProtection="1">
      <alignment vertical="center"/>
    </xf>
    <xf numFmtId="0" fontId="26" fillId="6" borderId="68" xfId="0" applyFont="1" applyFill="1" applyBorder="1" applyAlignment="1" applyProtection="1">
      <alignment horizontal="center" vertical="center"/>
    </xf>
    <xf numFmtId="179" fontId="26" fillId="6" borderId="69" xfId="0" applyNumberFormat="1" applyFont="1" applyFill="1" applyBorder="1" applyProtection="1">
      <alignment vertical="center"/>
    </xf>
    <xf numFmtId="179" fontId="26" fillId="6" borderId="70" xfId="0" applyNumberFormat="1" applyFont="1" applyFill="1" applyBorder="1" applyProtection="1">
      <alignment vertical="center"/>
    </xf>
    <xf numFmtId="179" fontId="26" fillId="6" borderId="71" xfId="0" applyNumberFormat="1" applyFont="1" applyFill="1" applyBorder="1" applyProtection="1">
      <alignment vertical="center"/>
    </xf>
    <xf numFmtId="179" fontId="26" fillId="6" borderId="72" xfId="0" applyNumberFormat="1" applyFont="1" applyFill="1" applyBorder="1" applyProtection="1">
      <alignment vertical="center"/>
    </xf>
    <xf numFmtId="179" fontId="15" fillId="8" borderId="31" xfId="0" applyNumberFormat="1" applyFont="1" applyFill="1" applyBorder="1" applyProtection="1">
      <alignment vertical="center"/>
    </xf>
    <xf numFmtId="179" fontId="15" fillId="8" borderId="32" xfId="0" applyNumberFormat="1" applyFont="1" applyFill="1" applyBorder="1" applyProtection="1">
      <alignment vertical="center"/>
    </xf>
    <xf numFmtId="179" fontId="15" fillId="8" borderId="33" xfId="0" applyNumberFormat="1" applyFont="1" applyFill="1" applyBorder="1" applyProtection="1">
      <alignment vertical="center"/>
    </xf>
    <xf numFmtId="179" fontId="15" fillId="8" borderId="86" xfId="0" applyNumberFormat="1" applyFont="1" applyFill="1" applyBorder="1" applyProtection="1">
      <alignment vertical="center"/>
    </xf>
    <xf numFmtId="5" fontId="33" fillId="8" borderId="34" xfId="0" applyNumberFormat="1" applyFont="1" applyFill="1" applyBorder="1" applyProtection="1">
      <alignment vertical="center"/>
    </xf>
    <xf numFmtId="5" fontId="33" fillId="8" borderId="35" xfId="0" applyNumberFormat="1" applyFont="1" applyFill="1" applyBorder="1" applyProtection="1">
      <alignment vertical="center"/>
    </xf>
    <xf numFmtId="5" fontId="33" fillId="8" borderId="23" xfId="0" applyNumberFormat="1" applyFont="1" applyFill="1" applyBorder="1" applyProtection="1">
      <alignment vertical="center"/>
    </xf>
    <xf numFmtId="5" fontId="33" fillId="8" borderId="48" xfId="0" applyNumberFormat="1" applyFont="1" applyFill="1" applyBorder="1" applyProtection="1">
      <alignment vertical="center"/>
    </xf>
    <xf numFmtId="0" fontId="15" fillId="5" borderId="14" xfId="0" quotePrefix="1" applyFont="1" applyFill="1" applyBorder="1" applyAlignment="1" applyProtection="1">
      <alignment horizontal="center" vertical="center"/>
    </xf>
    <xf numFmtId="181" fontId="15" fillId="8" borderId="12" xfId="0" applyNumberFormat="1" applyFont="1" applyFill="1" applyBorder="1" applyProtection="1">
      <alignment vertical="center"/>
    </xf>
    <xf numFmtId="181" fontId="15" fillId="8" borderId="13" xfId="0" applyNumberFormat="1" applyFont="1" applyFill="1" applyBorder="1" applyProtection="1">
      <alignment vertical="center"/>
    </xf>
    <xf numFmtId="181" fontId="15" fillId="8" borderId="75" xfId="0" applyNumberFormat="1" applyFont="1" applyFill="1" applyBorder="1" applyProtection="1">
      <alignment vertical="center"/>
    </xf>
    <xf numFmtId="5" fontId="15" fillId="8" borderId="47" xfId="0" applyNumberFormat="1" applyFont="1" applyFill="1" applyBorder="1" applyProtection="1">
      <alignment vertical="center"/>
    </xf>
    <xf numFmtId="5" fontId="15" fillId="8" borderId="19" xfId="0" applyNumberFormat="1" applyFont="1" applyFill="1" applyBorder="1" applyProtection="1">
      <alignment vertical="center"/>
    </xf>
    <xf numFmtId="5" fontId="15" fillId="8" borderId="49" xfId="0" applyNumberFormat="1" applyFont="1" applyFill="1" applyBorder="1" applyProtection="1">
      <alignment vertical="center"/>
    </xf>
    <xf numFmtId="0" fontId="15" fillId="5" borderId="0" xfId="0" quotePrefix="1" applyFont="1" applyFill="1" applyAlignment="1" applyProtection="1">
      <alignment horizontal="right" vertical="center"/>
    </xf>
    <xf numFmtId="0" fontId="15" fillId="5" borderId="0" xfId="0" quotePrefix="1" applyFont="1" applyFill="1" applyAlignment="1" applyProtection="1">
      <alignment horizontal="center" vertical="center"/>
    </xf>
    <xf numFmtId="179" fontId="15" fillId="8" borderId="1" xfId="0" applyNumberFormat="1" applyFont="1" applyFill="1" applyBorder="1" applyProtection="1">
      <alignment vertical="center"/>
    </xf>
    <xf numFmtId="178" fontId="15" fillId="8" borderId="2" xfId="0" applyNumberFormat="1" applyFont="1" applyFill="1" applyBorder="1" applyProtection="1">
      <alignment vertical="center"/>
    </xf>
    <xf numFmtId="178" fontId="15" fillId="8" borderId="4" xfId="0" applyNumberFormat="1" applyFont="1" applyFill="1" applyBorder="1" applyProtection="1">
      <alignment vertical="center"/>
    </xf>
    <xf numFmtId="178" fontId="15" fillId="5" borderId="0" xfId="0" applyNumberFormat="1" applyFont="1" applyFill="1" applyProtection="1">
      <alignment vertical="center"/>
    </xf>
    <xf numFmtId="179" fontId="15" fillId="8" borderId="2" xfId="0" applyNumberFormat="1" applyFont="1" applyFill="1" applyBorder="1" applyProtection="1">
      <alignment vertical="center"/>
    </xf>
    <xf numFmtId="179" fontId="15" fillId="8" borderId="4" xfId="0" applyNumberFormat="1" applyFont="1" applyFill="1" applyBorder="1" applyProtection="1">
      <alignment vertical="center"/>
    </xf>
    <xf numFmtId="180" fontId="0" fillId="0" borderId="0" xfId="0" applyNumberFormat="1" applyProtection="1">
      <alignment vertical="center"/>
    </xf>
    <xf numFmtId="0" fontId="0" fillId="0" borderId="0" xfId="0" applyProtection="1">
      <alignment vertical="center"/>
    </xf>
    <xf numFmtId="0" fontId="30" fillId="5" borderId="0" xfId="0" quotePrefix="1" applyFont="1" applyFill="1" applyAlignment="1" applyProtection="1">
      <alignment horizontal="left" vertical="center"/>
    </xf>
    <xf numFmtId="0" fontId="15" fillId="5" borderId="0" xfId="0" applyFont="1" applyFill="1" applyAlignment="1" applyProtection="1">
      <alignment horizontal="right" vertical="center"/>
    </xf>
    <xf numFmtId="0" fontId="15" fillId="5" borderId="0" xfId="0" applyFont="1" applyFill="1" applyAlignment="1" applyProtection="1">
      <alignment horizontal="center" vertical="center"/>
    </xf>
    <xf numFmtId="0" fontId="15" fillId="5" borderId="174" xfId="0" quotePrefix="1" applyFont="1" applyFill="1" applyBorder="1" applyAlignment="1" applyProtection="1">
      <alignment horizontal="center" vertical="center"/>
    </xf>
    <xf numFmtId="0" fontId="15" fillId="5" borderId="172" xfId="0" applyFont="1" applyFill="1" applyBorder="1" applyProtection="1">
      <alignment vertical="center"/>
    </xf>
    <xf numFmtId="0" fontId="15" fillId="5" borderId="172" xfId="0" quotePrefix="1" applyFont="1" applyFill="1" applyBorder="1" applyProtection="1">
      <alignment vertical="center"/>
    </xf>
    <xf numFmtId="0" fontId="15" fillId="5" borderId="173" xfId="0" applyFont="1" applyFill="1" applyBorder="1" applyProtection="1">
      <alignment vertical="center"/>
    </xf>
    <xf numFmtId="0" fontId="10" fillId="2" borderId="7" xfId="0" applyFont="1" applyFill="1" applyBorder="1" applyProtection="1">
      <alignment vertical="center"/>
    </xf>
    <xf numFmtId="0" fontId="10" fillId="2" borderId="9" xfId="0" applyFont="1" applyFill="1" applyBorder="1" applyProtection="1">
      <alignment vertical="center"/>
    </xf>
    <xf numFmtId="0" fontId="2" fillId="2" borderId="11" xfId="0" applyFont="1" applyFill="1" applyBorder="1" applyProtection="1">
      <alignment vertical="center"/>
    </xf>
    <xf numFmtId="0" fontId="2" fillId="2" borderId="11" xfId="0" applyFont="1" applyFill="1" applyBorder="1" applyAlignment="1" applyProtection="1">
      <alignment horizontal="center" vertical="center"/>
    </xf>
    <xf numFmtId="0" fontId="2" fillId="2" borderId="11" xfId="0" quotePrefix="1" applyFont="1" applyFill="1" applyBorder="1" applyAlignment="1" applyProtection="1">
      <alignment horizontal="left" vertical="center"/>
    </xf>
    <xf numFmtId="0" fontId="2" fillId="2" borderId="7" xfId="0" applyFont="1" applyFill="1" applyBorder="1" applyProtection="1">
      <alignment vertical="center"/>
    </xf>
    <xf numFmtId="0" fontId="2" fillId="2" borderId="8" xfId="0" applyFont="1" applyFill="1" applyBorder="1" applyProtection="1">
      <alignment vertical="center"/>
    </xf>
    <xf numFmtId="0" fontId="39" fillId="0" borderId="1" xfId="0" quotePrefix="1" applyFont="1" applyBorder="1" applyProtection="1">
      <alignment vertical="center"/>
    </xf>
    <xf numFmtId="0" fontId="15" fillId="0" borderId="11" xfId="0" quotePrefix="1" applyFont="1" applyBorder="1" applyAlignment="1" applyProtection="1">
      <alignment horizontal="left" vertical="center"/>
    </xf>
    <xf numFmtId="0" fontId="10" fillId="2" borderId="139" xfId="0" applyFont="1" applyFill="1" applyBorder="1" applyProtection="1">
      <alignment vertical="center"/>
    </xf>
    <xf numFmtId="0" fontId="10" fillId="2" borderId="140" xfId="0" applyFont="1" applyFill="1" applyBorder="1" applyProtection="1">
      <alignment vertical="center"/>
    </xf>
    <xf numFmtId="0" fontId="2" fillId="2" borderId="14" xfId="0" applyFont="1" applyFill="1" applyBorder="1" applyProtection="1">
      <alignment vertical="center"/>
    </xf>
    <xf numFmtId="0" fontId="2" fillId="2" borderId="14" xfId="0" applyFont="1" applyFill="1" applyBorder="1" applyAlignment="1" applyProtection="1">
      <alignment horizontal="center" vertical="center"/>
    </xf>
    <xf numFmtId="0" fontId="2" fillId="2" borderId="14" xfId="0" quotePrefix="1" applyFont="1" applyFill="1" applyBorder="1" applyAlignment="1" applyProtection="1">
      <alignment horizontal="left" vertical="center"/>
    </xf>
    <xf numFmtId="0" fontId="2" fillId="2" borderId="139" xfId="0" applyFont="1" applyFill="1" applyBorder="1" applyProtection="1">
      <alignment vertical="center"/>
    </xf>
    <xf numFmtId="0" fontId="39" fillId="0" borderId="1" xfId="0" applyFont="1" applyBorder="1" applyProtection="1">
      <alignment vertical="center"/>
    </xf>
    <xf numFmtId="0" fontId="15" fillId="0" borderId="14" xfId="0" quotePrefix="1" applyFont="1" applyBorder="1" applyAlignment="1" applyProtection="1">
      <alignment horizontal="left" vertical="center"/>
    </xf>
    <xf numFmtId="0" fontId="15" fillId="0" borderId="16" xfId="0" applyFont="1" applyBorder="1" applyProtection="1">
      <alignment vertical="center"/>
    </xf>
    <xf numFmtId="0" fontId="2" fillId="2" borderId="16" xfId="0" applyFont="1" applyFill="1" applyBorder="1" applyProtection="1">
      <alignment vertical="center"/>
    </xf>
    <xf numFmtId="0" fontId="2" fillId="2" borderId="10" xfId="0" applyFont="1" applyFill="1" applyBorder="1" applyProtection="1">
      <alignment vertical="center"/>
    </xf>
    <xf numFmtId="0" fontId="2" fillId="2" borderId="87" xfId="0" applyFont="1" applyFill="1" applyBorder="1" applyProtection="1">
      <alignment vertical="center"/>
    </xf>
    <xf numFmtId="0" fontId="2" fillId="2" borderId="14" xfId="0" applyFont="1" applyFill="1" applyBorder="1" applyAlignment="1" applyProtection="1">
      <alignment horizontal="left" vertical="center"/>
    </xf>
    <xf numFmtId="0" fontId="15" fillId="0" borderId="1" xfId="0" quotePrefix="1" applyFont="1" applyBorder="1" applyProtection="1">
      <alignment vertical="center"/>
    </xf>
    <xf numFmtId="0" fontId="15" fillId="0" borderId="14" xfId="0" applyFont="1" applyBorder="1" applyAlignment="1" applyProtection="1">
      <alignment horizontal="left" vertical="center"/>
    </xf>
    <xf numFmtId="0" fontId="10" fillId="2" borderId="10" xfId="0" applyFont="1" applyFill="1" applyBorder="1" applyProtection="1">
      <alignment vertical="center"/>
    </xf>
    <xf numFmtId="0" fontId="10" fillId="2" borderId="88" xfId="0" applyFont="1" applyFill="1" applyBorder="1" applyProtection="1">
      <alignment vertical="center"/>
    </xf>
    <xf numFmtId="0" fontId="2" fillId="2" borderId="16" xfId="0" quotePrefix="1" applyFont="1" applyFill="1" applyBorder="1" applyAlignment="1" applyProtection="1">
      <alignment horizontal="left" vertical="center"/>
    </xf>
    <xf numFmtId="0" fontId="2" fillId="2" borderId="16" xfId="0" applyFont="1" applyFill="1" applyBorder="1" applyAlignment="1" applyProtection="1">
      <alignment horizontal="center" vertical="center"/>
    </xf>
    <xf numFmtId="0" fontId="15" fillId="0" borderId="1" xfId="0" applyFont="1" applyBorder="1" applyProtection="1">
      <alignment vertical="center"/>
    </xf>
    <xf numFmtId="0" fontId="2" fillId="2" borderId="16" xfId="0" applyFont="1" applyFill="1" applyBorder="1" applyAlignment="1" applyProtection="1">
      <alignment horizontal="left" vertical="center"/>
    </xf>
    <xf numFmtId="0" fontId="15" fillId="0" borderId="16" xfId="0" applyFont="1" applyBorder="1" applyAlignment="1" applyProtection="1">
      <alignment horizontal="left" vertical="center"/>
    </xf>
    <xf numFmtId="0" fontId="15" fillId="0" borderId="14" xfId="0" applyFont="1" applyBorder="1" applyProtection="1">
      <alignment vertical="center"/>
    </xf>
    <xf numFmtId="0" fontId="15" fillId="0" borderId="16" xfId="0" quotePrefix="1" applyFont="1" applyBorder="1" applyAlignment="1" applyProtection="1">
      <alignment horizontal="left" vertical="center"/>
    </xf>
    <xf numFmtId="5" fontId="34" fillId="8" borderId="16" xfId="0" applyNumberFormat="1" applyFont="1" applyFill="1" applyBorder="1" applyAlignment="1" applyProtection="1">
      <alignment horizontal="center" vertical="center"/>
      <protection locked="0"/>
    </xf>
  </cellXfs>
  <cellStyles count="5">
    <cellStyle name="桁区切り" xfId="1" builtinId="6"/>
    <cellStyle name="通貨" xfId="4" builtinId="7"/>
    <cellStyle name="標準" xfId="0" builtinId="0"/>
    <cellStyle name="標準 2" xfId="3" xr:uid="{00000000-0005-0000-0000-000003000000}"/>
    <cellStyle name="標準_機械代価表_s" xfId="2" xr:uid="{00000000-0005-0000-0000-000004000000}"/>
  </cellStyles>
  <dxfs count="14">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0"/>
        </patternFill>
      </fill>
    </dxf>
    <dxf>
      <fill>
        <patternFill>
          <bgColor indexed="9"/>
        </patternFill>
      </fill>
    </dxf>
    <dxf>
      <numFmt numFmtId="176" formatCode="[$-411]ggge&quot;年&quot;m&quot;月&quot;d&quot;日&quot;;@"/>
    </dxf>
    <dxf>
      <numFmt numFmtId="189" formatCode="[$-F800]dddd\,\ mmmm\ dd\,\ yyyy"/>
    </dxf>
    <dxf>
      <fill>
        <patternFill>
          <bgColor indexed="9"/>
        </patternFill>
      </fill>
    </dxf>
    <dxf>
      <fill>
        <patternFill>
          <bgColor indexed="9"/>
        </patternFill>
      </fill>
    </dxf>
    <dxf>
      <fill>
        <patternFill>
          <bgColor indexed="9"/>
        </patternFill>
      </fill>
    </dxf>
    <dxf>
      <fill>
        <patternFill>
          <bgColor theme="0"/>
        </patternFill>
      </fill>
    </dxf>
    <dxf>
      <fill>
        <patternFill>
          <bgColor indexed="9"/>
        </patternFill>
      </fill>
    </dxf>
  </dxfs>
  <tableStyles count="0" defaultTableStyle="TableStyleMedium2" defaultPivotStyle="PivotStyleLight16"/>
  <colors>
    <mruColors>
      <color rgb="FFCCFFFF"/>
      <color rgb="FFB2ECF8"/>
      <color rgb="FFB1F7F9"/>
      <color rgb="FFD7F9FD"/>
      <color rgb="FFCCFFCC"/>
      <color rgb="FFFFCCFF"/>
      <color rgb="FFFFFFCC"/>
      <color rgb="FFFF0066"/>
      <color rgb="FFD5FBFA"/>
      <color rgb="FFB2F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ouzo/OneDrive/&#12487;&#12473;&#12463;&#12488;&#12483;&#12503;/&#26989;&#21209;&#31639;&#23450;&#12503;&#12525;&#12464;&#12521;&#12512;&#65288;&#21336;&#29420;&#29289;&#20214;&#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い説明"/>
      <sheetName val="積算（移動してきたシート）"/>
      <sheetName val="積算"/>
      <sheetName val="業務細分率"/>
      <sheetName val="別表１－１"/>
      <sheetName val="別表１－２、１－３"/>
      <sheetName val="別表２－１、２－２"/>
      <sheetName val="別表２－3"/>
      <sheetName val="別表２－4"/>
    </sheetNames>
    <sheetDataSet>
      <sheetData sheetId="0" refreshError="1"/>
      <sheetData sheetId="1" refreshError="1"/>
      <sheetData sheetId="2" refreshError="1">
        <row r="12">
          <cell r="O12">
            <v>0</v>
          </cell>
        </row>
        <row r="13">
          <cell r="E13">
            <v>0</v>
          </cell>
          <cell r="F13">
            <v>0</v>
          </cell>
          <cell r="G13">
            <v>0</v>
          </cell>
          <cell r="H13" t="str">
            <v>総合、構造、設備</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8">
          <cell r="E18">
            <v>0</v>
          </cell>
          <cell r="F18">
            <v>0</v>
          </cell>
          <cell r="G18">
            <v>0</v>
          </cell>
          <cell r="H18">
            <v>0</v>
          </cell>
          <cell r="I18">
            <v>0</v>
          </cell>
          <cell r="J18">
            <v>0</v>
          </cell>
        </row>
        <row r="19">
          <cell r="E19">
            <v>0</v>
          </cell>
          <cell r="F19">
            <v>0</v>
          </cell>
          <cell r="G19">
            <v>0</v>
          </cell>
          <cell r="H19">
            <v>0</v>
          </cell>
          <cell r="I19">
            <v>0</v>
          </cell>
          <cell r="J19">
            <v>0</v>
          </cell>
        </row>
        <row r="20">
          <cell r="E20">
            <v>0</v>
          </cell>
          <cell r="F20">
            <v>0</v>
          </cell>
          <cell r="G20">
            <v>0</v>
          </cell>
          <cell r="H20" t="str">
            <v>直接人件費単価 技師(Ｃ)</v>
          </cell>
          <cell r="I20">
            <v>0</v>
          </cell>
          <cell r="J20" t="str">
            <v xml:space="preserve"> [円/日]</v>
          </cell>
        </row>
        <row r="21">
          <cell r="E21" t="str">
            <v>完成図の確認</v>
          </cell>
          <cell r="F21">
            <v>0</v>
          </cell>
          <cell r="G21" t="str">
            <v>無</v>
          </cell>
          <cell r="H21">
            <v>0</v>
          </cell>
          <cell r="I21">
            <v>0</v>
          </cell>
          <cell r="J21" t="str">
            <v xml:space="preserve"> [円/時間]</v>
          </cell>
        </row>
        <row r="22">
          <cell r="E22">
            <v>0</v>
          </cell>
          <cell r="F22">
            <v>0</v>
          </cell>
          <cell r="G22">
            <v>0</v>
          </cell>
          <cell r="H22">
            <v>0</v>
          </cell>
          <cell r="I22">
            <v>0</v>
          </cell>
          <cell r="J22">
            <v>0</v>
          </cell>
        </row>
        <row r="23">
          <cell r="E23">
            <v>0</v>
          </cell>
          <cell r="F23">
            <v>0</v>
          </cell>
          <cell r="G23">
            <v>0</v>
          </cell>
          <cell r="H23">
            <v>0</v>
          </cell>
          <cell r="I23">
            <v>0</v>
          </cell>
          <cell r="J23" t="str">
            <v>監理</v>
          </cell>
        </row>
        <row r="24">
          <cell r="E24">
            <v>0</v>
          </cell>
          <cell r="F24" t="str">
            <v>構造</v>
          </cell>
          <cell r="G24">
            <v>0</v>
          </cell>
          <cell r="H24" t="str">
            <v>設備</v>
          </cell>
          <cell r="I24">
            <v>0</v>
          </cell>
          <cell r="J24" t="str">
            <v>総合</v>
          </cell>
        </row>
        <row r="25">
          <cell r="E25" t="str">
            <v>実施</v>
          </cell>
          <cell r="F25" t="str">
            <v>基本</v>
          </cell>
          <cell r="G25" t="str">
            <v>実施</v>
          </cell>
          <cell r="H25" t="str">
            <v>基本</v>
          </cell>
          <cell r="I25" t="str">
            <v>実施</v>
          </cell>
          <cell r="J25">
            <v>0</v>
          </cell>
        </row>
        <row r="26">
          <cell r="E26">
            <v>0</v>
          </cell>
          <cell r="F26" t="str">
            <v/>
          </cell>
          <cell r="G26">
            <v>0</v>
          </cell>
          <cell r="H26" t="str">
            <v/>
          </cell>
          <cell r="I26">
            <v>0</v>
          </cell>
          <cell r="J26" t="str">
            <v/>
          </cell>
        </row>
        <row r="27">
          <cell r="E27" t="str">
            <v/>
          </cell>
          <cell r="F27" t="str">
            <v/>
          </cell>
          <cell r="G27" t="str">
            <v/>
          </cell>
          <cell r="H27" t="str">
            <v/>
          </cell>
          <cell r="I27" t="str">
            <v/>
          </cell>
          <cell r="J27" t="str">
            <v/>
          </cell>
        </row>
        <row r="28">
          <cell r="E28">
            <v>0</v>
          </cell>
          <cell r="F28" t="str">
            <v/>
          </cell>
          <cell r="G28">
            <v>0</v>
          </cell>
          <cell r="H28" t="str">
            <v/>
          </cell>
          <cell r="I28">
            <v>0</v>
          </cell>
          <cell r="J28">
            <v>0</v>
          </cell>
        </row>
        <row r="29">
          <cell r="E29" t="str">
            <v/>
          </cell>
          <cell r="F29" t="str">
            <v/>
          </cell>
          <cell r="G29" t="str">
            <v/>
          </cell>
          <cell r="H29" t="str">
            <v/>
          </cell>
          <cell r="I29" t="str">
            <v/>
          </cell>
          <cell r="J29" t="str">
            <v/>
          </cell>
        </row>
        <row r="30">
          <cell r="E30">
            <v>0</v>
          </cell>
          <cell r="F30" t="str">
            <v/>
          </cell>
          <cell r="G30">
            <v>0</v>
          </cell>
          <cell r="H30" t="str">
            <v/>
          </cell>
          <cell r="I30">
            <v>0</v>
          </cell>
          <cell r="J30" t="str">
            <v/>
          </cell>
        </row>
        <row r="31">
          <cell r="E31">
            <v>0</v>
          </cell>
          <cell r="F31" t="str">
            <v/>
          </cell>
          <cell r="G31">
            <v>0</v>
          </cell>
          <cell r="H31" t="str">
            <v/>
          </cell>
          <cell r="I31">
            <v>0</v>
          </cell>
          <cell r="J31">
            <v>0</v>
          </cell>
        </row>
        <row r="32">
          <cell r="E32">
            <v>0</v>
          </cell>
          <cell r="F32" t="str">
            <v/>
          </cell>
          <cell r="G32" t="str">
            <v/>
          </cell>
          <cell r="H32" t="str">
            <v/>
          </cell>
          <cell r="I32" t="str">
            <v/>
          </cell>
          <cell r="J32">
            <v>0</v>
          </cell>
        </row>
        <row r="33">
          <cell r="E33" t="str">
            <v/>
          </cell>
          <cell r="F33">
            <v>0</v>
          </cell>
          <cell r="G33" t="str">
            <v/>
          </cell>
          <cell r="H33">
            <v>0</v>
          </cell>
          <cell r="I33" t="str">
            <v/>
          </cell>
          <cell r="J33">
            <v>0</v>
          </cell>
        </row>
        <row r="34">
          <cell r="E34" t="str">
            <v/>
          </cell>
          <cell r="F34">
            <v>0</v>
          </cell>
          <cell r="G34">
            <v>0</v>
          </cell>
          <cell r="H34">
            <v>0</v>
          </cell>
          <cell r="I34">
            <v>0</v>
          </cell>
          <cell r="J34">
            <v>0</v>
          </cell>
        </row>
        <row r="35">
          <cell r="E35">
            <v>0</v>
          </cell>
          <cell r="F35">
            <v>0</v>
          </cell>
          <cell r="G35">
            <v>0</v>
          </cell>
          <cell r="H35">
            <v>0</v>
          </cell>
          <cell r="I35">
            <v>0</v>
          </cell>
          <cell r="J35" t="str">
            <v/>
          </cell>
        </row>
        <row r="39">
          <cell r="E39">
            <v>0</v>
          </cell>
          <cell r="F39">
            <v>0</v>
          </cell>
          <cell r="G39">
            <v>0</v>
          </cell>
          <cell r="H39">
            <v>0</v>
          </cell>
          <cell r="I39">
            <v>0</v>
          </cell>
          <cell r="J39">
            <v>0</v>
          </cell>
        </row>
        <row r="40">
          <cell r="E40" t="str">
            <v/>
          </cell>
          <cell r="F40" t="str">
            <v/>
          </cell>
          <cell r="G40" t="str">
            <v/>
          </cell>
          <cell r="H40" t="str">
            <v/>
          </cell>
          <cell r="I40" t="str">
            <v/>
          </cell>
          <cell r="J40" t="str">
            <v/>
          </cell>
        </row>
        <row r="41">
          <cell r="E41" t="str">
            <v/>
          </cell>
          <cell r="F41" t="str">
            <v/>
          </cell>
          <cell r="G41" t="str">
            <v/>
          </cell>
          <cell r="H41" t="str">
            <v/>
          </cell>
          <cell r="I41" t="str">
            <v/>
          </cell>
          <cell r="J41">
            <v>0</v>
          </cell>
        </row>
        <row r="42">
          <cell r="E42">
            <v>0</v>
          </cell>
          <cell r="F42" t="str">
            <v/>
          </cell>
          <cell r="G42">
            <v>0</v>
          </cell>
          <cell r="H42" t="str">
            <v/>
          </cell>
          <cell r="I42">
            <v>0</v>
          </cell>
          <cell r="J42" t="str">
            <v/>
          </cell>
        </row>
        <row r="43">
          <cell r="E43">
            <v>0</v>
          </cell>
          <cell r="F43" t="str">
            <v/>
          </cell>
          <cell r="G43">
            <v>0</v>
          </cell>
          <cell r="H43" t="str">
            <v/>
          </cell>
          <cell r="I43">
            <v>0</v>
          </cell>
          <cell r="J43">
            <v>0</v>
          </cell>
        </row>
        <row r="44">
          <cell r="E44">
            <v>0</v>
          </cell>
          <cell r="F44">
            <v>0</v>
          </cell>
          <cell r="G44">
            <v>0</v>
          </cell>
          <cell r="H44">
            <v>0</v>
          </cell>
          <cell r="I44">
            <v>0</v>
          </cell>
          <cell r="J44">
            <v>0</v>
          </cell>
        </row>
        <row r="45">
          <cell r="E45">
            <v>0</v>
          </cell>
          <cell r="F45">
            <v>0</v>
          </cell>
          <cell r="G45" t="str">
            <v>監理</v>
          </cell>
          <cell r="H45">
            <v>0</v>
          </cell>
          <cell r="I45">
            <v>0</v>
          </cell>
          <cell r="J45">
            <v>0</v>
          </cell>
        </row>
        <row r="46">
          <cell r="E46" t="str">
            <v>構造</v>
          </cell>
          <cell r="F46" t="str">
            <v>設備</v>
          </cell>
          <cell r="G46" t="str">
            <v>総合</v>
          </cell>
          <cell r="H46" t="str">
            <v>構造</v>
          </cell>
          <cell r="I46" t="str">
            <v>設備</v>
          </cell>
          <cell r="J46">
            <v>0</v>
          </cell>
        </row>
        <row r="47">
          <cell r="E47" t="str">
            <v/>
          </cell>
          <cell r="F47" t="str">
            <v/>
          </cell>
          <cell r="G47" t="str">
            <v/>
          </cell>
          <cell r="H47" t="str">
            <v/>
          </cell>
          <cell r="I47" t="str">
            <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v>
          </cell>
          <cell r="G50">
            <v>0</v>
          </cell>
          <cell r="H50">
            <v>0</v>
          </cell>
          <cell r="I50">
            <v>0</v>
          </cell>
          <cell r="J50">
            <v>0</v>
          </cell>
        </row>
        <row r="51">
          <cell r="E51" t="str">
            <v/>
          </cell>
          <cell r="F51" t="str">
            <v/>
          </cell>
          <cell r="G51" t="str">
            <v/>
          </cell>
          <cell r="H51" t="str">
            <v/>
          </cell>
          <cell r="I51" t="str">
            <v/>
          </cell>
          <cell r="J51">
            <v>0</v>
          </cell>
        </row>
        <row r="52">
          <cell r="E52" t="str">
            <v/>
          </cell>
          <cell r="F52" t="str">
            <v/>
          </cell>
          <cell r="G52" t="str">
            <v/>
          </cell>
          <cell r="H52" t="str">
            <v/>
          </cell>
          <cell r="I52" t="str">
            <v/>
          </cell>
          <cell r="J52">
            <v>0</v>
          </cell>
        </row>
        <row r="53">
          <cell r="E53">
            <v>0</v>
          </cell>
          <cell r="F53">
            <v>0</v>
          </cell>
          <cell r="G53" t="str">
            <v/>
          </cell>
          <cell r="H53">
            <v>0</v>
          </cell>
          <cell r="I53">
            <v>0</v>
          </cell>
          <cell r="J53">
            <v>0</v>
          </cell>
        </row>
        <row r="54">
          <cell r="E54">
            <v>0</v>
          </cell>
          <cell r="F54">
            <v>0</v>
          </cell>
          <cell r="G54" t="str">
            <v/>
          </cell>
          <cell r="H54">
            <v>0</v>
          </cell>
          <cell r="I54">
            <v>0</v>
          </cell>
          <cell r="J54">
            <v>0</v>
          </cell>
        </row>
        <row r="55">
          <cell r="E55">
            <v>0</v>
          </cell>
          <cell r="F55">
            <v>0</v>
          </cell>
          <cell r="G55">
            <v>0</v>
          </cell>
          <cell r="H55">
            <v>0</v>
          </cell>
          <cell r="I55">
            <v>0</v>
          </cell>
          <cell r="J55">
            <v>0</v>
          </cell>
        </row>
        <row r="56">
          <cell r="E56" t="str">
            <v/>
          </cell>
          <cell r="F56" t="str">
            <v xml:space="preserve"> ［人・時間］×</v>
          </cell>
          <cell r="G56" t="str">
            <v/>
          </cell>
          <cell r="H56" t="str">
            <v>［円/時間］＝</v>
          </cell>
          <cell r="I56" t="str">
            <v/>
          </cell>
          <cell r="J56">
            <v>0</v>
          </cell>
        </row>
        <row r="57">
          <cell r="E57">
            <v>0</v>
          </cell>
          <cell r="F57">
            <v>0</v>
          </cell>
          <cell r="G57">
            <v>0</v>
          </cell>
          <cell r="H57">
            <v>0</v>
          </cell>
          <cell r="I57">
            <v>0</v>
          </cell>
          <cell r="J57">
            <v>0</v>
          </cell>
        </row>
        <row r="58">
          <cell r="E58">
            <v>0</v>
          </cell>
          <cell r="F58" t="str">
            <v>×諸経費率</v>
          </cell>
          <cell r="G58">
            <v>1</v>
          </cell>
          <cell r="H58" t="str">
            <v>＝</v>
          </cell>
          <cell r="I58" t="str">
            <v/>
          </cell>
          <cell r="J58">
            <v>0</v>
          </cell>
        </row>
        <row r="59">
          <cell r="E59">
            <v>0</v>
          </cell>
          <cell r="F59">
            <v>0</v>
          </cell>
          <cell r="G59">
            <v>0</v>
          </cell>
          <cell r="H59">
            <v>0</v>
          </cell>
          <cell r="I59">
            <v>0</v>
          </cell>
          <cell r="J59">
            <v>0</v>
          </cell>
        </row>
        <row r="60">
          <cell r="E60">
            <v>0</v>
          </cell>
          <cell r="F60" t="str">
            <v>×経費率</v>
          </cell>
          <cell r="G60">
            <v>0.2</v>
          </cell>
          <cell r="H60" t="str">
            <v>＝</v>
          </cell>
          <cell r="I60" t="str">
            <v/>
          </cell>
          <cell r="J60">
            <v>0</v>
          </cell>
        </row>
        <row r="61">
          <cell r="E61">
            <v>0</v>
          </cell>
          <cell r="F61">
            <v>0</v>
          </cell>
          <cell r="G61">
            <v>0</v>
          </cell>
          <cell r="H61">
            <v>0</v>
          </cell>
          <cell r="I61">
            <v>0</v>
          </cell>
          <cell r="J61">
            <v>0</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B1:O48"/>
  <sheetViews>
    <sheetView workbookViewId="0">
      <selection activeCell="Q18" sqref="Q18"/>
    </sheetView>
  </sheetViews>
  <sheetFormatPr defaultColWidth="8.625" defaultRowHeight="23.25" customHeight="1"/>
  <cols>
    <col min="1" max="1" width="2.625" style="176" customWidth="1"/>
    <col min="2" max="13" width="8.625" style="176"/>
    <col min="14" max="14" width="12.125" style="176" customWidth="1"/>
    <col min="15" max="15" width="8.625" style="176" hidden="1" customWidth="1"/>
    <col min="16" max="256" width="8.625" style="176"/>
    <col min="257" max="257" width="2.625" style="176" customWidth="1"/>
    <col min="258" max="512" width="8.625" style="176"/>
    <col min="513" max="513" width="2.625" style="176" customWidth="1"/>
    <col min="514" max="768" width="8.625" style="176"/>
    <col min="769" max="769" width="2.625" style="176" customWidth="1"/>
    <col min="770" max="1024" width="8.625" style="176"/>
    <col min="1025" max="1025" width="2.625" style="176" customWidth="1"/>
    <col min="1026" max="1280" width="8.625" style="176"/>
    <col min="1281" max="1281" width="2.625" style="176" customWidth="1"/>
    <col min="1282" max="1536" width="8.625" style="176"/>
    <col min="1537" max="1537" width="2.625" style="176" customWidth="1"/>
    <col min="1538" max="1792" width="8.625" style="176"/>
    <col min="1793" max="1793" width="2.625" style="176" customWidth="1"/>
    <col min="1794" max="2048" width="8.625" style="176"/>
    <col min="2049" max="2049" width="2.625" style="176" customWidth="1"/>
    <col min="2050" max="2304" width="8.625" style="176"/>
    <col min="2305" max="2305" width="2.625" style="176" customWidth="1"/>
    <col min="2306" max="2560" width="8.625" style="176"/>
    <col min="2561" max="2561" width="2.625" style="176" customWidth="1"/>
    <col min="2562" max="2816" width="8.625" style="176"/>
    <col min="2817" max="2817" width="2.625" style="176" customWidth="1"/>
    <col min="2818" max="3072" width="8.625" style="176"/>
    <col min="3073" max="3073" width="2.625" style="176" customWidth="1"/>
    <col min="3074" max="3328" width="8.625" style="176"/>
    <col min="3329" max="3329" width="2.625" style="176" customWidth="1"/>
    <col min="3330" max="3584" width="8.625" style="176"/>
    <col min="3585" max="3585" width="2.625" style="176" customWidth="1"/>
    <col min="3586" max="3840" width="8.625" style="176"/>
    <col min="3841" max="3841" width="2.625" style="176" customWidth="1"/>
    <col min="3842" max="4096" width="8.625" style="176"/>
    <col min="4097" max="4097" width="2.625" style="176" customWidth="1"/>
    <col min="4098" max="4352" width="8.625" style="176"/>
    <col min="4353" max="4353" width="2.625" style="176" customWidth="1"/>
    <col min="4354" max="4608" width="8.625" style="176"/>
    <col min="4609" max="4609" width="2.625" style="176" customWidth="1"/>
    <col min="4610" max="4864" width="8.625" style="176"/>
    <col min="4865" max="4865" width="2.625" style="176" customWidth="1"/>
    <col min="4866" max="5120" width="8.625" style="176"/>
    <col min="5121" max="5121" width="2.625" style="176" customWidth="1"/>
    <col min="5122" max="5376" width="8.625" style="176"/>
    <col min="5377" max="5377" width="2.625" style="176" customWidth="1"/>
    <col min="5378" max="5632" width="8.625" style="176"/>
    <col min="5633" max="5633" width="2.625" style="176" customWidth="1"/>
    <col min="5634" max="5888" width="8.625" style="176"/>
    <col min="5889" max="5889" width="2.625" style="176" customWidth="1"/>
    <col min="5890" max="6144" width="8.625" style="176"/>
    <col min="6145" max="6145" width="2.625" style="176" customWidth="1"/>
    <col min="6146" max="6400" width="8.625" style="176"/>
    <col min="6401" max="6401" width="2.625" style="176" customWidth="1"/>
    <col min="6402" max="6656" width="8.625" style="176"/>
    <col min="6657" max="6657" width="2.625" style="176" customWidth="1"/>
    <col min="6658" max="6912" width="8.625" style="176"/>
    <col min="6913" max="6913" width="2.625" style="176" customWidth="1"/>
    <col min="6914" max="7168" width="8.625" style="176"/>
    <col min="7169" max="7169" width="2.625" style="176" customWidth="1"/>
    <col min="7170" max="7424" width="8.625" style="176"/>
    <col min="7425" max="7425" width="2.625" style="176" customWidth="1"/>
    <col min="7426" max="7680" width="8.625" style="176"/>
    <col min="7681" max="7681" width="2.625" style="176" customWidth="1"/>
    <col min="7682" max="7936" width="8.625" style="176"/>
    <col min="7937" max="7937" width="2.625" style="176" customWidth="1"/>
    <col min="7938" max="8192" width="8.625" style="176"/>
    <col min="8193" max="8193" width="2.625" style="176" customWidth="1"/>
    <col min="8194" max="8448" width="8.625" style="176"/>
    <col min="8449" max="8449" width="2.625" style="176" customWidth="1"/>
    <col min="8450" max="8704" width="8.625" style="176"/>
    <col min="8705" max="8705" width="2.625" style="176" customWidth="1"/>
    <col min="8706" max="8960" width="8.625" style="176"/>
    <col min="8961" max="8961" width="2.625" style="176" customWidth="1"/>
    <col min="8962" max="9216" width="8.625" style="176"/>
    <col min="9217" max="9217" width="2.625" style="176" customWidth="1"/>
    <col min="9218" max="9472" width="8.625" style="176"/>
    <col min="9473" max="9473" width="2.625" style="176" customWidth="1"/>
    <col min="9474" max="9728" width="8.625" style="176"/>
    <col min="9729" max="9729" width="2.625" style="176" customWidth="1"/>
    <col min="9730" max="9984" width="8.625" style="176"/>
    <col min="9985" max="9985" width="2.625" style="176" customWidth="1"/>
    <col min="9986" max="10240" width="8.625" style="176"/>
    <col min="10241" max="10241" width="2.625" style="176" customWidth="1"/>
    <col min="10242" max="10496" width="8.625" style="176"/>
    <col min="10497" max="10497" width="2.625" style="176" customWidth="1"/>
    <col min="10498" max="10752" width="8.625" style="176"/>
    <col min="10753" max="10753" width="2.625" style="176" customWidth="1"/>
    <col min="10754" max="11008" width="8.625" style="176"/>
    <col min="11009" max="11009" width="2.625" style="176" customWidth="1"/>
    <col min="11010" max="11264" width="8.625" style="176"/>
    <col min="11265" max="11265" width="2.625" style="176" customWidth="1"/>
    <col min="11266" max="11520" width="8.625" style="176"/>
    <col min="11521" max="11521" width="2.625" style="176" customWidth="1"/>
    <col min="11522" max="11776" width="8.625" style="176"/>
    <col min="11777" max="11777" width="2.625" style="176" customWidth="1"/>
    <col min="11778" max="12032" width="8.625" style="176"/>
    <col min="12033" max="12033" width="2.625" style="176" customWidth="1"/>
    <col min="12034" max="12288" width="8.625" style="176"/>
    <col min="12289" max="12289" width="2.625" style="176" customWidth="1"/>
    <col min="12290" max="12544" width="8.625" style="176"/>
    <col min="12545" max="12545" width="2.625" style="176" customWidth="1"/>
    <col min="12546" max="12800" width="8.625" style="176"/>
    <col min="12801" max="12801" width="2.625" style="176" customWidth="1"/>
    <col min="12802" max="13056" width="8.625" style="176"/>
    <col min="13057" max="13057" width="2.625" style="176" customWidth="1"/>
    <col min="13058" max="13312" width="8.625" style="176"/>
    <col min="13313" max="13313" width="2.625" style="176" customWidth="1"/>
    <col min="13314" max="13568" width="8.625" style="176"/>
    <col min="13569" max="13569" width="2.625" style="176" customWidth="1"/>
    <col min="13570" max="13824" width="8.625" style="176"/>
    <col min="13825" max="13825" width="2.625" style="176" customWidth="1"/>
    <col min="13826" max="14080" width="8.625" style="176"/>
    <col min="14081" max="14081" width="2.625" style="176" customWidth="1"/>
    <col min="14082" max="14336" width="8.625" style="176"/>
    <col min="14337" max="14337" width="2.625" style="176" customWidth="1"/>
    <col min="14338" max="14592" width="8.625" style="176"/>
    <col min="14593" max="14593" width="2.625" style="176" customWidth="1"/>
    <col min="14594" max="14848" width="8.625" style="176"/>
    <col min="14849" max="14849" width="2.625" style="176" customWidth="1"/>
    <col min="14850" max="15104" width="8.625" style="176"/>
    <col min="15105" max="15105" width="2.625" style="176" customWidth="1"/>
    <col min="15106" max="15360" width="8.625" style="176"/>
    <col min="15361" max="15361" width="2.625" style="176" customWidth="1"/>
    <col min="15362" max="15616" width="8.625" style="176"/>
    <col min="15617" max="15617" width="2.625" style="176" customWidth="1"/>
    <col min="15618" max="15872" width="8.625" style="176"/>
    <col min="15873" max="15873" width="2.625" style="176" customWidth="1"/>
    <col min="15874" max="16128" width="8.625" style="176"/>
    <col min="16129" max="16129" width="2.625" style="176" customWidth="1"/>
    <col min="16130" max="16384" width="8.625" style="176"/>
  </cols>
  <sheetData>
    <row r="1" spans="2:2" ht="23.25" customHeight="1">
      <c r="B1" s="177" t="s">
        <v>389</v>
      </c>
    </row>
    <row r="2" spans="2:2" ht="23.25" customHeight="1">
      <c r="B2" s="178" t="s">
        <v>390</v>
      </c>
    </row>
    <row r="3" spans="2:2" ht="23.25" customHeight="1">
      <c r="B3" s="178" t="s">
        <v>391</v>
      </c>
    </row>
    <row r="5" spans="2:2" ht="23.25" customHeight="1">
      <c r="B5" s="179" t="s">
        <v>392</v>
      </c>
    </row>
    <row r="6" spans="2:2" ht="23.25" customHeight="1">
      <c r="B6" s="180" t="s">
        <v>409</v>
      </c>
    </row>
    <row r="7" spans="2:2" ht="23.25" customHeight="1">
      <c r="B7" s="180" t="s">
        <v>583</v>
      </c>
    </row>
    <row r="8" spans="2:2" ht="23.25" customHeight="1">
      <c r="B8" s="180" t="s">
        <v>418</v>
      </c>
    </row>
    <row r="9" spans="2:2" ht="23.25" customHeight="1">
      <c r="B9" s="180" t="s">
        <v>419</v>
      </c>
    </row>
    <row r="10" spans="2:2" ht="23.25" customHeight="1">
      <c r="B10" s="180" t="s">
        <v>420</v>
      </c>
    </row>
    <row r="11" spans="2:2" ht="23.25" customHeight="1">
      <c r="B11" s="180" t="s">
        <v>421</v>
      </c>
    </row>
    <row r="12" spans="2:2" ht="23.25" customHeight="1">
      <c r="B12" s="180" t="s">
        <v>511</v>
      </c>
    </row>
    <row r="13" spans="2:2" ht="23.25" customHeight="1">
      <c r="B13" s="180" t="s">
        <v>512</v>
      </c>
    </row>
    <row r="14" spans="2:2" ht="23.25" customHeight="1">
      <c r="B14" s="180" t="s">
        <v>513</v>
      </c>
    </row>
    <row r="15" spans="2:2" ht="23.25" customHeight="1">
      <c r="B15" s="180" t="s">
        <v>514</v>
      </c>
    </row>
    <row r="16" spans="2:2" ht="23.25" customHeight="1">
      <c r="B16" s="180"/>
    </row>
    <row r="17" spans="2:4" ht="23.25" customHeight="1">
      <c r="B17" s="180" t="s">
        <v>410</v>
      </c>
    </row>
    <row r="18" spans="2:4" ht="23.25" customHeight="1">
      <c r="B18" s="176" t="s">
        <v>393</v>
      </c>
    </row>
    <row r="19" spans="2:4" ht="23.25" customHeight="1">
      <c r="C19" s="181"/>
      <c r="D19" s="176" t="s">
        <v>394</v>
      </c>
    </row>
    <row r="20" spans="2:4" ht="23.25" customHeight="1">
      <c r="C20" s="182"/>
      <c r="D20" s="176" t="s">
        <v>395</v>
      </c>
    </row>
    <row r="21" spans="2:4" ht="23.25" customHeight="1">
      <c r="C21" s="183"/>
      <c r="D21" s="176" t="s">
        <v>396</v>
      </c>
    </row>
    <row r="22" spans="2:4" ht="23.25" customHeight="1">
      <c r="C22" s="184"/>
      <c r="D22" s="176" t="s">
        <v>396</v>
      </c>
    </row>
    <row r="24" spans="2:4" ht="23.25" customHeight="1">
      <c r="C24" s="180" t="s">
        <v>397</v>
      </c>
    </row>
    <row r="25" spans="2:4" ht="23.25" customHeight="1">
      <c r="C25" s="176" t="s">
        <v>398</v>
      </c>
    </row>
    <row r="26" spans="2:4" ht="23.25" customHeight="1">
      <c r="C26" s="176" t="s">
        <v>399</v>
      </c>
    </row>
    <row r="27" spans="2:4" ht="23.25" customHeight="1">
      <c r="C27" s="176" t="s">
        <v>413</v>
      </c>
    </row>
    <row r="28" spans="2:4" ht="23.25" customHeight="1">
      <c r="C28" s="180" t="s">
        <v>400</v>
      </c>
    </row>
    <row r="29" spans="2:4" ht="23.25" customHeight="1">
      <c r="C29" s="176" t="s">
        <v>401</v>
      </c>
    </row>
    <row r="30" spans="2:4" ht="23.25" customHeight="1">
      <c r="C30" s="180" t="s">
        <v>422</v>
      </c>
    </row>
    <row r="31" spans="2:4" ht="23.25" customHeight="1">
      <c r="C31" s="180" t="s">
        <v>423</v>
      </c>
    </row>
    <row r="32" spans="2:4" ht="23.25" customHeight="1">
      <c r="C32" s="180" t="s">
        <v>415</v>
      </c>
    </row>
    <row r="33" spans="2:4" ht="23.25" customHeight="1">
      <c r="C33" s="180" t="s">
        <v>412</v>
      </c>
    </row>
    <row r="34" spans="2:4" ht="23.25" customHeight="1">
      <c r="C34" s="180" t="s">
        <v>416</v>
      </c>
    </row>
    <row r="35" spans="2:4" ht="23.25" customHeight="1">
      <c r="C35" s="180" t="s">
        <v>424</v>
      </c>
    </row>
    <row r="36" spans="2:4" ht="23.25" customHeight="1">
      <c r="C36" s="180" t="s">
        <v>425</v>
      </c>
    </row>
    <row r="37" spans="2:4" ht="23.25" customHeight="1">
      <c r="C37" s="180" t="s">
        <v>402</v>
      </c>
    </row>
    <row r="38" spans="2:4" ht="23.25" customHeight="1">
      <c r="C38" s="176" t="s">
        <v>426</v>
      </c>
    </row>
    <row r="39" spans="2:4" ht="23.25" customHeight="1">
      <c r="C39" s="180" t="s">
        <v>403</v>
      </c>
    </row>
    <row r="40" spans="2:4" ht="23.25" customHeight="1">
      <c r="C40" s="180" t="s">
        <v>404</v>
      </c>
    </row>
    <row r="41" spans="2:4" ht="23.25" customHeight="1">
      <c r="C41" s="176" t="s">
        <v>414</v>
      </c>
    </row>
    <row r="42" spans="2:4" ht="23.25" customHeight="1">
      <c r="C42" s="185" t="s">
        <v>405</v>
      </c>
    </row>
    <row r="43" spans="2:4" ht="23.25" customHeight="1">
      <c r="C43" s="180" t="s">
        <v>406</v>
      </c>
    </row>
    <row r="44" spans="2:4" ht="23.25" customHeight="1">
      <c r="C44" s="185"/>
    </row>
    <row r="45" spans="2:4" ht="23.25" customHeight="1">
      <c r="B45" s="176" t="s">
        <v>407</v>
      </c>
    </row>
    <row r="46" spans="2:4" ht="23.25" customHeight="1">
      <c r="C46" s="180" t="s">
        <v>411</v>
      </c>
    </row>
    <row r="47" spans="2:4" ht="22.5" customHeight="1">
      <c r="C47" s="176" t="s">
        <v>417</v>
      </c>
      <c r="D47" s="180"/>
    </row>
    <row r="48" spans="2:4" ht="23.25" customHeight="1">
      <c r="C48" s="176" t="s">
        <v>408</v>
      </c>
    </row>
  </sheetData>
  <sheetProtection sheet="1" objects="1" scenarios="1"/>
  <phoneticPr fontId="3"/>
  <printOptions horizontalCentered="1" verticalCentered="1"/>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L47"/>
  <sheetViews>
    <sheetView workbookViewId="0"/>
  </sheetViews>
  <sheetFormatPr defaultRowHeight="12"/>
  <cols>
    <col min="1" max="1" width="9" style="4"/>
    <col min="2" max="2" width="5.625" style="4" customWidth="1"/>
    <col min="3" max="3" width="4.375" style="4" customWidth="1"/>
    <col min="4" max="4" width="6.375" style="4" customWidth="1"/>
    <col min="5" max="5" width="17.125" style="4" customWidth="1"/>
    <col min="6" max="6" width="6.625" style="4" customWidth="1"/>
    <col min="7" max="7" width="5.625" style="4" customWidth="1"/>
    <col min="8" max="8" width="50.875" style="4" customWidth="1"/>
    <col min="9" max="9" width="0.625" style="4" customWidth="1"/>
    <col min="10" max="11" width="8.125" style="4" customWidth="1"/>
    <col min="12" max="12" width="0" style="4" hidden="1" customWidth="1"/>
    <col min="13" max="16384" width="9" style="4"/>
  </cols>
  <sheetData>
    <row r="1" spans="2:12">
      <c r="L1" s="4" t="s">
        <v>532</v>
      </c>
    </row>
    <row r="2" spans="2:12">
      <c r="G2" s="280" t="str">
        <f>'別表１－１'!F2</f>
        <v>官庁施設の設計業務等積算（令和６年改定）より引用</v>
      </c>
      <c r="H2" s="280"/>
      <c r="I2" s="280"/>
      <c r="J2" s="280"/>
      <c r="K2" s="201"/>
    </row>
    <row r="3" spans="2:12" ht="18" customHeight="1"/>
    <row r="4" spans="2:12" ht="22.5" customHeight="1">
      <c r="B4" s="326" t="s">
        <v>277</v>
      </c>
      <c r="C4" s="326"/>
      <c r="D4" s="326"/>
      <c r="E4" s="326"/>
      <c r="F4" s="326"/>
      <c r="G4" s="326"/>
      <c r="H4" s="326"/>
      <c r="I4" s="326"/>
      <c r="J4" s="326"/>
      <c r="K4" s="202"/>
    </row>
    <row r="5" spans="2:12" ht="27" customHeight="1">
      <c r="B5" s="327"/>
      <c r="C5" s="328"/>
      <c r="D5" s="302" t="s">
        <v>221</v>
      </c>
      <c r="E5" s="303"/>
      <c r="F5" s="303"/>
      <c r="G5" s="303"/>
      <c r="H5" s="304"/>
      <c r="I5" s="16"/>
      <c r="J5" s="29" t="s">
        <v>222</v>
      </c>
      <c r="K5" s="203"/>
      <c r="L5" s="4" t="s">
        <v>222</v>
      </c>
    </row>
    <row r="6" spans="2:12" ht="21" customHeight="1">
      <c r="B6" s="310" t="s">
        <v>200</v>
      </c>
      <c r="C6" s="311"/>
      <c r="D6" s="291" t="s">
        <v>202</v>
      </c>
      <c r="E6" s="288"/>
      <c r="F6" s="292"/>
      <c r="G6" s="299" t="s">
        <v>533</v>
      </c>
      <c r="H6" s="301"/>
      <c r="I6" s="24"/>
      <c r="J6" s="27" t="s">
        <v>223</v>
      </c>
      <c r="L6" s="4" t="s">
        <v>531</v>
      </c>
    </row>
    <row r="7" spans="2:12" ht="21" customHeight="1">
      <c r="B7" s="312"/>
      <c r="C7" s="313"/>
      <c r="D7" s="289"/>
      <c r="E7" s="290"/>
      <c r="F7" s="305"/>
      <c r="G7" s="302" t="s">
        <v>534</v>
      </c>
      <c r="H7" s="304"/>
      <c r="I7" s="26"/>
      <c r="J7" s="27" t="s">
        <v>223</v>
      </c>
      <c r="L7" s="4" t="s">
        <v>531</v>
      </c>
    </row>
    <row r="8" spans="2:12" ht="21" customHeight="1">
      <c r="B8" s="312"/>
      <c r="C8" s="313"/>
      <c r="D8" s="286" t="s">
        <v>203</v>
      </c>
      <c r="E8" s="287"/>
      <c r="F8" s="338"/>
      <c r="G8" s="299" t="s">
        <v>535</v>
      </c>
      <c r="H8" s="301"/>
      <c r="I8" s="24"/>
      <c r="J8" s="27">
        <v>0.01</v>
      </c>
      <c r="L8" s="4">
        <v>0.01</v>
      </c>
    </row>
    <row r="9" spans="2:12" ht="21" customHeight="1">
      <c r="B9" s="312"/>
      <c r="C9" s="313"/>
      <c r="D9" s="327"/>
      <c r="E9" s="339"/>
      <c r="F9" s="328"/>
      <c r="G9" s="302" t="s">
        <v>536</v>
      </c>
      <c r="H9" s="304"/>
      <c r="I9" s="26"/>
      <c r="J9" s="27">
        <v>0.02</v>
      </c>
      <c r="L9" s="4">
        <v>0.02</v>
      </c>
    </row>
    <row r="10" spans="2:12" ht="21" customHeight="1">
      <c r="B10" s="312"/>
      <c r="C10" s="313"/>
      <c r="D10" s="286" t="s">
        <v>204</v>
      </c>
      <c r="E10" s="288"/>
      <c r="F10" s="292"/>
      <c r="G10" s="299" t="s">
        <v>537</v>
      </c>
      <c r="H10" s="301"/>
      <c r="I10" s="24"/>
      <c r="J10" s="27" t="s">
        <v>223</v>
      </c>
      <c r="L10" s="4" t="s">
        <v>531</v>
      </c>
    </row>
    <row r="11" spans="2:12" ht="21" customHeight="1">
      <c r="B11" s="312"/>
      <c r="C11" s="313"/>
      <c r="D11" s="289"/>
      <c r="E11" s="290"/>
      <c r="F11" s="305"/>
      <c r="G11" s="302" t="s">
        <v>538</v>
      </c>
      <c r="H11" s="304"/>
      <c r="I11" s="26"/>
      <c r="J11" s="27" t="s">
        <v>223</v>
      </c>
      <c r="L11" s="4" t="s">
        <v>531</v>
      </c>
    </row>
    <row r="12" spans="2:12" ht="21" customHeight="1">
      <c r="B12" s="312"/>
      <c r="C12" s="313"/>
      <c r="D12" s="302" t="s">
        <v>205</v>
      </c>
      <c r="E12" s="303"/>
      <c r="F12" s="303"/>
      <c r="G12" s="303"/>
      <c r="H12" s="304"/>
      <c r="I12" s="26"/>
      <c r="J12" s="27" t="s">
        <v>223</v>
      </c>
      <c r="L12" s="4" t="s">
        <v>531</v>
      </c>
    </row>
    <row r="13" spans="2:12" ht="21" customHeight="1">
      <c r="B13" s="312"/>
      <c r="C13" s="313"/>
      <c r="D13" s="289" t="s">
        <v>206</v>
      </c>
      <c r="E13" s="290"/>
      <c r="F13" s="290"/>
      <c r="G13" s="290"/>
      <c r="H13" s="305"/>
      <c r="I13" s="16"/>
      <c r="J13" s="27">
        <v>0.01</v>
      </c>
      <c r="L13" s="4">
        <v>0.01</v>
      </c>
    </row>
    <row r="14" spans="2:12" ht="21" customHeight="1">
      <c r="B14" s="314"/>
      <c r="C14" s="315"/>
      <c r="D14" s="289" t="s">
        <v>207</v>
      </c>
      <c r="E14" s="290"/>
      <c r="F14" s="290"/>
      <c r="G14" s="290"/>
      <c r="H14" s="305"/>
      <c r="I14" s="16"/>
      <c r="J14" s="27" t="s">
        <v>223</v>
      </c>
      <c r="L14" s="4" t="s">
        <v>531</v>
      </c>
    </row>
    <row r="15" spans="2:12" ht="21" customHeight="1">
      <c r="B15" s="310" t="s">
        <v>201</v>
      </c>
      <c r="C15" s="333"/>
      <c r="D15" s="302" t="s">
        <v>208</v>
      </c>
      <c r="E15" s="303"/>
      <c r="F15" s="303"/>
      <c r="G15" s="303"/>
      <c r="H15" s="304"/>
      <c r="I15" s="26"/>
      <c r="J15" s="27">
        <v>0.01</v>
      </c>
      <c r="L15" s="4">
        <v>0.02</v>
      </c>
    </row>
    <row r="16" spans="2:12" ht="21" customHeight="1">
      <c r="B16" s="334"/>
      <c r="C16" s="335"/>
      <c r="D16" s="302" t="s">
        <v>209</v>
      </c>
      <c r="E16" s="303"/>
      <c r="F16" s="303"/>
      <c r="G16" s="303"/>
      <c r="H16" s="304"/>
      <c r="I16" s="26"/>
      <c r="J16" s="27" t="s">
        <v>223</v>
      </c>
      <c r="L16" s="4" t="s">
        <v>531</v>
      </c>
    </row>
    <row r="17" spans="2:12" ht="21" customHeight="1">
      <c r="B17" s="334"/>
      <c r="C17" s="335"/>
      <c r="D17" s="302" t="s">
        <v>210</v>
      </c>
      <c r="E17" s="303"/>
      <c r="F17" s="303"/>
      <c r="G17" s="303"/>
      <c r="H17" s="304"/>
      <c r="I17" s="26"/>
      <c r="J17" s="27" t="s">
        <v>223</v>
      </c>
      <c r="L17" s="4" t="s">
        <v>531</v>
      </c>
    </row>
    <row r="18" spans="2:12" ht="21" customHeight="1">
      <c r="B18" s="334"/>
      <c r="C18" s="335"/>
      <c r="D18" s="286" t="s">
        <v>211</v>
      </c>
      <c r="E18" s="288"/>
      <c r="F18" s="292"/>
      <c r="G18" s="299" t="s">
        <v>215</v>
      </c>
      <c r="H18" s="301"/>
      <c r="I18" s="24"/>
      <c r="J18" s="28">
        <v>0</v>
      </c>
      <c r="K18" s="207"/>
      <c r="L18" s="4">
        <v>0</v>
      </c>
    </row>
    <row r="19" spans="2:12" ht="21" customHeight="1">
      <c r="B19" s="334"/>
      <c r="C19" s="335"/>
      <c r="D19" s="323"/>
      <c r="E19" s="324"/>
      <c r="F19" s="325"/>
      <c r="G19" s="302" t="s">
        <v>216</v>
      </c>
      <c r="H19" s="304"/>
      <c r="I19" s="26"/>
      <c r="J19" s="27">
        <v>0.01</v>
      </c>
      <c r="L19" s="4">
        <v>0.01</v>
      </c>
    </row>
    <row r="20" spans="2:12" ht="21" customHeight="1">
      <c r="B20" s="334"/>
      <c r="C20" s="335"/>
      <c r="D20" s="289"/>
      <c r="E20" s="290"/>
      <c r="F20" s="305"/>
      <c r="G20" s="332" t="s">
        <v>217</v>
      </c>
      <c r="H20" s="301"/>
      <c r="I20" s="24"/>
      <c r="J20" s="27" t="s">
        <v>223</v>
      </c>
      <c r="L20" s="4" t="s">
        <v>531</v>
      </c>
    </row>
    <row r="21" spans="2:12" ht="21" customHeight="1">
      <c r="B21" s="334"/>
      <c r="C21" s="335"/>
      <c r="D21" s="289" t="s">
        <v>212</v>
      </c>
      <c r="E21" s="290"/>
      <c r="F21" s="290"/>
      <c r="G21" s="290"/>
      <c r="H21" s="305"/>
      <c r="I21" s="16"/>
      <c r="J21" s="27">
        <v>0.02</v>
      </c>
      <c r="L21" s="4">
        <v>0.02</v>
      </c>
    </row>
    <row r="22" spans="2:12" ht="21" customHeight="1">
      <c r="B22" s="334"/>
      <c r="C22" s="335"/>
      <c r="D22" s="289" t="s">
        <v>213</v>
      </c>
      <c r="E22" s="290"/>
      <c r="F22" s="290"/>
      <c r="G22" s="290"/>
      <c r="H22" s="305"/>
      <c r="I22" s="16"/>
      <c r="J22" s="28">
        <v>0</v>
      </c>
      <c r="K22" s="207"/>
      <c r="L22" s="4">
        <v>0</v>
      </c>
    </row>
    <row r="23" spans="2:12" ht="21" customHeight="1">
      <c r="B23" s="334"/>
      <c r="C23" s="335"/>
      <c r="D23" s="291" t="s">
        <v>214</v>
      </c>
      <c r="E23" s="288"/>
      <c r="F23" s="292"/>
      <c r="G23" s="299" t="s">
        <v>219</v>
      </c>
      <c r="H23" s="301"/>
      <c r="I23" s="23"/>
      <c r="J23" s="28">
        <v>0.01</v>
      </c>
      <c r="K23" s="207"/>
      <c r="L23" s="4">
        <v>0.02</v>
      </c>
    </row>
    <row r="24" spans="2:12" ht="21" customHeight="1">
      <c r="B24" s="336"/>
      <c r="C24" s="337"/>
      <c r="D24" s="289"/>
      <c r="E24" s="290"/>
      <c r="F24" s="305"/>
      <c r="G24" s="302" t="s">
        <v>220</v>
      </c>
      <c r="H24" s="304"/>
      <c r="I24" s="26"/>
      <c r="J24" s="27">
        <v>0.01</v>
      </c>
      <c r="L24" s="4">
        <v>0.01</v>
      </c>
    </row>
    <row r="25" spans="2:12" ht="18" customHeight="1"/>
    <row r="26" spans="2:12" ht="18" customHeight="1"/>
    <row r="27" spans="2:12" ht="18" customHeight="1"/>
    <row r="28" spans="2:12" ht="18" customHeight="1"/>
    <row r="29" spans="2:12" ht="18" customHeight="1"/>
    <row r="30" spans="2:12" ht="18" customHeight="1"/>
    <row r="31" spans="2:12" ht="18" customHeight="1"/>
    <row r="32" spans="2:12" ht="18" customHeight="1"/>
    <row r="33" spans="7:11" ht="18" customHeight="1"/>
    <row r="34" spans="7:11" ht="18" customHeight="1">
      <c r="G34" s="14"/>
      <c r="J34" s="14"/>
      <c r="K34" s="14"/>
    </row>
    <row r="35" spans="7:11" ht="18" customHeight="1"/>
    <row r="36" spans="7:11" ht="18" customHeight="1"/>
    <row r="37" spans="7:11" ht="15" customHeight="1"/>
    <row r="38" spans="7:11" ht="15" customHeight="1"/>
    <row r="39" spans="7:11" ht="15" customHeight="1"/>
    <row r="40" spans="7:11" ht="15" customHeight="1"/>
    <row r="41" spans="7:11" ht="15" customHeight="1"/>
    <row r="42" spans="7:11" ht="15" customHeight="1"/>
    <row r="43" spans="7:11" ht="15" customHeight="1"/>
    <row r="44" spans="7:11" ht="15" customHeight="1"/>
    <row r="45" spans="7:11" ht="15" customHeight="1"/>
    <row r="46" spans="7:11" ht="15" customHeight="1"/>
    <row r="47" spans="7:11" ht="15" customHeight="1"/>
  </sheetData>
  <mergeCells count="34">
    <mergeCell ref="B15:C24"/>
    <mergeCell ref="D15:H15"/>
    <mergeCell ref="D16:H16"/>
    <mergeCell ref="D17:H17"/>
    <mergeCell ref="D18:F19"/>
    <mergeCell ref="G18:H18"/>
    <mergeCell ref="G19:H19"/>
    <mergeCell ref="D24:F24"/>
    <mergeCell ref="G24:H24"/>
    <mergeCell ref="D20:F20"/>
    <mergeCell ref="G20:H20"/>
    <mergeCell ref="D21:H21"/>
    <mergeCell ref="D22:H22"/>
    <mergeCell ref="G9:H9"/>
    <mergeCell ref="D10:F11"/>
    <mergeCell ref="G11:H11"/>
    <mergeCell ref="D12:H12"/>
    <mergeCell ref="D13:H13"/>
    <mergeCell ref="D14:H14"/>
    <mergeCell ref="G10:H10"/>
    <mergeCell ref="D23:F23"/>
    <mergeCell ref="G23:H23"/>
    <mergeCell ref="G2:J2"/>
    <mergeCell ref="B4:J4"/>
    <mergeCell ref="B5:C5"/>
    <mergeCell ref="D5:H5"/>
    <mergeCell ref="B6:C14"/>
    <mergeCell ref="D6:F6"/>
    <mergeCell ref="G6:H6"/>
    <mergeCell ref="D7:F7"/>
    <mergeCell ref="G7:H7"/>
    <mergeCell ref="D8:F8"/>
    <mergeCell ref="G8:H8"/>
    <mergeCell ref="D9:F9"/>
  </mergeCells>
  <phoneticPr fontId="3"/>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71"/>
  <sheetViews>
    <sheetView workbookViewId="0">
      <selection activeCell="G20" sqref="G20"/>
    </sheetView>
  </sheetViews>
  <sheetFormatPr defaultRowHeight="18.75"/>
  <cols>
    <col min="2" max="2" width="34.75" customWidth="1"/>
    <col min="9" max="9" width="7.25" customWidth="1"/>
    <col min="13" max="13" width="34.75" customWidth="1"/>
    <col min="20" max="20" width="7.25" customWidth="1"/>
  </cols>
  <sheetData>
    <row r="1" spans="1:20">
      <c r="B1" s="214" t="s">
        <v>318</v>
      </c>
      <c r="C1" s="214"/>
      <c r="D1" s="214"/>
      <c r="E1" s="214"/>
      <c r="F1" s="214"/>
      <c r="G1" s="214"/>
      <c r="H1" s="214"/>
      <c r="M1" s="214" t="s">
        <v>357</v>
      </c>
      <c r="N1" s="214"/>
      <c r="O1" s="214"/>
      <c r="P1" s="214"/>
      <c r="Q1" s="214"/>
      <c r="R1" s="214"/>
      <c r="S1" s="214"/>
    </row>
    <row r="2" spans="1:20">
      <c r="B2" s="34" t="s">
        <v>278</v>
      </c>
      <c r="C2" s="214" t="s">
        <v>150</v>
      </c>
      <c r="D2" s="214"/>
      <c r="E2" s="342" t="s">
        <v>151</v>
      </c>
      <c r="F2" s="342"/>
      <c r="G2" s="342" t="s">
        <v>152</v>
      </c>
      <c r="H2" s="342"/>
      <c r="M2" s="34" t="s">
        <v>278</v>
      </c>
      <c r="N2" s="214" t="s">
        <v>150</v>
      </c>
      <c r="O2" s="214"/>
      <c r="P2" s="342" t="s">
        <v>151</v>
      </c>
      <c r="Q2" s="342"/>
      <c r="R2" s="342" t="s">
        <v>152</v>
      </c>
      <c r="S2" s="342"/>
    </row>
    <row r="3" spans="1:20">
      <c r="B3" s="112">
        <f>積算!D10</f>
        <v>0</v>
      </c>
      <c r="C3" t="s">
        <v>255</v>
      </c>
      <c r="D3" t="s">
        <v>237</v>
      </c>
      <c r="E3" t="s">
        <v>255</v>
      </c>
      <c r="F3" t="s">
        <v>237</v>
      </c>
      <c r="G3" t="s">
        <v>255</v>
      </c>
      <c r="H3" t="s">
        <v>237</v>
      </c>
      <c r="M3" s="112" t="str">
        <f>積算!H10</f>
        <v>-</v>
      </c>
      <c r="N3" t="s">
        <v>255</v>
      </c>
      <c r="O3" t="s">
        <v>237</v>
      </c>
      <c r="P3" t="s">
        <v>255</v>
      </c>
      <c r="Q3" t="s">
        <v>237</v>
      </c>
      <c r="R3" t="s">
        <v>255</v>
      </c>
      <c r="S3" t="s">
        <v>237</v>
      </c>
    </row>
    <row r="4" spans="1:20">
      <c r="B4" t="str">
        <f>RIGHT(B3,2)</f>
        <v>0</v>
      </c>
      <c r="C4" s="113" t="e">
        <f>LOOKUP(B4,I8:I52,C8:C52)</f>
        <v>#N/A</v>
      </c>
      <c r="D4" s="113" t="e">
        <f>LOOKUP(B4,I8:I52,D8:D52)</f>
        <v>#N/A</v>
      </c>
      <c r="E4" s="113" t="e">
        <f>LOOKUP(B4,I8:I52,E8:E52)</f>
        <v>#N/A</v>
      </c>
      <c r="F4" s="113" t="e">
        <f>LOOKUP(B4,I8:I52,F8:F52)</f>
        <v>#N/A</v>
      </c>
      <c r="G4" s="113" t="e">
        <f>LOOKUP(B4,I8:I52,G8:G52)</f>
        <v>#N/A</v>
      </c>
      <c r="H4" s="113" t="e">
        <f>LOOKUP(B4,I8:I52,H8:H52)</f>
        <v>#N/A</v>
      </c>
      <c r="M4" t="str">
        <f>RIGHT(M3,2)</f>
        <v>-</v>
      </c>
      <c r="N4" s="113" t="e">
        <f>LOOKUP(M4,T8:T44,N8:N44)</f>
        <v>#N/A</v>
      </c>
      <c r="O4" s="113" t="e">
        <f>LOOKUP(M4,T8:T44,O8:O44)</f>
        <v>#N/A</v>
      </c>
      <c r="P4" s="113" t="e">
        <f>LOOKUP(M4,T8:T44,P8:P44)</f>
        <v>#N/A</v>
      </c>
      <c r="Q4" s="113" t="e">
        <f>LOOKUP(M4,T8:T44,Q8:Q44)</f>
        <v>#N/A</v>
      </c>
      <c r="R4" s="113" t="e">
        <f>LOOKUP(M4,T8:T44,R8:R44)</f>
        <v>#N/A</v>
      </c>
      <c r="S4" s="113" t="e">
        <f>LOOKUP(M4,T8:T44,S8:S44)</f>
        <v>#N/A</v>
      </c>
    </row>
    <row r="6" spans="1:20">
      <c r="A6" s="114"/>
      <c r="B6" s="115" t="s">
        <v>129</v>
      </c>
      <c r="C6" s="340" t="s">
        <v>150</v>
      </c>
      <c r="D6" s="340"/>
      <c r="E6" s="341" t="s">
        <v>151</v>
      </c>
      <c r="F6" s="341"/>
      <c r="G6" s="341" t="s">
        <v>152</v>
      </c>
      <c r="H6" s="341"/>
      <c r="I6" s="115"/>
      <c r="J6" s="116"/>
      <c r="K6" s="116"/>
      <c r="L6" s="117"/>
      <c r="M6" s="118" t="s">
        <v>130</v>
      </c>
      <c r="N6" s="340" t="s">
        <v>150</v>
      </c>
      <c r="O6" s="340"/>
      <c r="P6" s="341" t="s">
        <v>151</v>
      </c>
      <c r="Q6" s="341"/>
      <c r="R6" s="341" t="s">
        <v>152</v>
      </c>
      <c r="S6" s="341"/>
      <c r="T6" s="115"/>
    </row>
    <row r="7" spans="1:20">
      <c r="A7" s="114"/>
      <c r="B7" s="119"/>
      <c r="C7" s="115" t="s">
        <v>255</v>
      </c>
      <c r="D7" s="115" t="s">
        <v>237</v>
      </c>
      <c r="E7" s="115" t="s">
        <v>255</v>
      </c>
      <c r="F7" s="115" t="s">
        <v>237</v>
      </c>
      <c r="G7" s="115" t="s">
        <v>255</v>
      </c>
      <c r="H7" s="115" t="s">
        <v>237</v>
      </c>
      <c r="I7" s="115"/>
      <c r="J7" s="116"/>
      <c r="K7" s="116"/>
      <c r="L7" s="117"/>
      <c r="M7" s="119"/>
      <c r="N7" s="115" t="s">
        <v>255</v>
      </c>
      <c r="O7" s="115" t="s">
        <v>237</v>
      </c>
      <c r="P7" s="115" t="s">
        <v>255</v>
      </c>
      <c r="Q7" s="115" t="s">
        <v>237</v>
      </c>
      <c r="R7" s="115" t="s">
        <v>255</v>
      </c>
      <c r="S7" s="115" t="s">
        <v>237</v>
      </c>
      <c r="T7" s="115"/>
    </row>
    <row r="8" spans="1:20">
      <c r="A8" s="115">
        <v>1</v>
      </c>
      <c r="B8" s="120" t="s">
        <v>279</v>
      </c>
      <c r="C8" s="121">
        <f>'別表１－１'!F9</f>
        <v>27.383700000000001</v>
      </c>
      <c r="D8" s="121">
        <f>'別表１－１'!F10</f>
        <v>0.46060000000000001</v>
      </c>
      <c r="E8" s="122">
        <f>'別表１－１'!G9</f>
        <v>5.0068999999999999</v>
      </c>
      <c r="F8" s="122">
        <f>'別表１－１'!G10</f>
        <v>0.58460000000000001</v>
      </c>
      <c r="G8" s="123">
        <f>'別表１－１'!H9</f>
        <v>5.2655000000000003</v>
      </c>
      <c r="H8" s="123">
        <f>'別表１－１'!H10</f>
        <v>0.5323</v>
      </c>
      <c r="I8" s="124" t="str">
        <f>RIGHT(B8,2)</f>
        <v>11</v>
      </c>
      <c r="J8" s="116"/>
      <c r="K8" s="116"/>
      <c r="L8" s="125">
        <v>13</v>
      </c>
      <c r="M8" s="126" t="s">
        <v>322</v>
      </c>
      <c r="N8" s="121">
        <f>'別表１－１'!F11</f>
        <v>3.9615999999999998</v>
      </c>
      <c r="O8" s="127">
        <f>'別表１－１'!F12</f>
        <v>0.75600000000000001</v>
      </c>
      <c r="P8" s="128">
        <f>'別表１－１'!G11</f>
        <v>0.67120000000000002</v>
      </c>
      <c r="Q8" s="129">
        <f>'別表１－１'!G12</f>
        <v>0.82</v>
      </c>
      <c r="R8" s="128">
        <f>'別表１－１'!H11</f>
        <v>0.43930000000000002</v>
      </c>
      <c r="S8" s="129">
        <f>'別表１－１'!H12</f>
        <v>0.83940000000000003</v>
      </c>
      <c r="T8" s="124" t="str">
        <f>RIGHT(M8,2)</f>
        <v>23</v>
      </c>
    </row>
    <row r="9" spans="1:20">
      <c r="A9" s="115">
        <v>1</v>
      </c>
      <c r="B9" s="130" t="s">
        <v>280</v>
      </c>
      <c r="C9" s="121">
        <f>C8</f>
        <v>27.383700000000001</v>
      </c>
      <c r="D9" s="121">
        <f t="shared" ref="D9:H11" si="0">D8</f>
        <v>0.46060000000000001</v>
      </c>
      <c r="E9" s="121">
        <f t="shared" si="0"/>
        <v>5.0068999999999999</v>
      </c>
      <c r="F9" s="121">
        <f t="shared" si="0"/>
        <v>0.58460000000000001</v>
      </c>
      <c r="G9" s="121">
        <f t="shared" si="0"/>
        <v>5.2655000000000003</v>
      </c>
      <c r="H9" s="121">
        <f t="shared" si="0"/>
        <v>0.5323</v>
      </c>
      <c r="I9" s="124" t="str">
        <f t="shared" ref="I9:I52" si="1">RIGHT(B9,2)</f>
        <v>11</v>
      </c>
      <c r="J9" s="116"/>
      <c r="K9" s="112"/>
      <c r="L9" s="131">
        <v>13</v>
      </c>
      <c r="M9" s="132" t="s">
        <v>323</v>
      </c>
      <c r="N9" s="121">
        <f>'別表１－１'!F11</f>
        <v>3.9615999999999998</v>
      </c>
      <c r="O9" s="127">
        <f>'別表１－１'!F12</f>
        <v>0.75600000000000001</v>
      </c>
      <c r="P9" s="128">
        <f>'別表１－１'!G11</f>
        <v>0.67120000000000002</v>
      </c>
      <c r="Q9" s="129">
        <f>'別表１－１'!G12</f>
        <v>0.82</v>
      </c>
      <c r="R9" s="128">
        <f>'別表１－１'!H11</f>
        <v>0.43930000000000002</v>
      </c>
      <c r="S9" s="129">
        <f>'別表１－１'!H12</f>
        <v>0.83940000000000003</v>
      </c>
      <c r="T9" s="124" t="str">
        <f t="shared" ref="T9:T44" si="2">RIGHT(M9,2)</f>
        <v>23</v>
      </c>
    </row>
    <row r="10" spans="1:20">
      <c r="A10" s="115">
        <v>1</v>
      </c>
      <c r="B10" s="130" t="s">
        <v>281</v>
      </c>
      <c r="C10" s="121">
        <f t="shared" ref="C10:C11" si="3">C9</f>
        <v>27.383700000000001</v>
      </c>
      <c r="D10" s="121">
        <f t="shared" si="0"/>
        <v>0.46060000000000001</v>
      </c>
      <c r="E10" s="121">
        <f t="shared" si="0"/>
        <v>5.0068999999999999</v>
      </c>
      <c r="F10" s="121">
        <f t="shared" si="0"/>
        <v>0.58460000000000001</v>
      </c>
      <c r="G10" s="121">
        <f t="shared" si="0"/>
        <v>5.2655000000000003</v>
      </c>
      <c r="H10" s="121">
        <f t="shared" si="0"/>
        <v>0.5323</v>
      </c>
      <c r="I10" s="124" t="str">
        <f t="shared" si="1"/>
        <v>11</v>
      </c>
      <c r="K10" s="112"/>
      <c r="L10" s="133">
        <v>13</v>
      </c>
      <c r="M10" s="134" t="s">
        <v>324</v>
      </c>
      <c r="N10" s="121">
        <f>'別表１－１'!F11</f>
        <v>3.9615999999999998</v>
      </c>
      <c r="O10" s="127">
        <f>'別表１－１'!F12</f>
        <v>0.75600000000000001</v>
      </c>
      <c r="P10" s="128">
        <f>'別表１－１'!G11</f>
        <v>0.67120000000000002</v>
      </c>
      <c r="Q10" s="129">
        <f>'別表１－１'!G12</f>
        <v>0.82</v>
      </c>
      <c r="R10" s="128">
        <f>'別表１－１'!H11</f>
        <v>0.43930000000000002</v>
      </c>
      <c r="S10" s="129">
        <f>'別表１－１'!H12</f>
        <v>0.83940000000000003</v>
      </c>
      <c r="T10" s="124" t="str">
        <f t="shared" si="2"/>
        <v>23</v>
      </c>
    </row>
    <row r="11" spans="1:20">
      <c r="A11" s="115">
        <v>1</v>
      </c>
      <c r="B11" s="130" t="s">
        <v>282</v>
      </c>
      <c r="C11" s="121">
        <f t="shared" si="3"/>
        <v>27.383700000000001</v>
      </c>
      <c r="D11" s="121">
        <f t="shared" si="0"/>
        <v>0.46060000000000001</v>
      </c>
      <c r="E11" s="121">
        <f t="shared" si="0"/>
        <v>5.0068999999999999</v>
      </c>
      <c r="F11" s="121">
        <f t="shared" si="0"/>
        <v>0.58460000000000001</v>
      </c>
      <c r="G11" s="121">
        <f t="shared" si="0"/>
        <v>5.2655000000000003</v>
      </c>
      <c r="H11" s="121">
        <f t="shared" si="0"/>
        <v>0.5323</v>
      </c>
      <c r="I11" s="124" t="str">
        <f t="shared" si="1"/>
        <v>11</v>
      </c>
      <c r="K11" s="112"/>
      <c r="L11" s="131">
        <v>14</v>
      </c>
      <c r="M11" s="132" t="s">
        <v>325</v>
      </c>
      <c r="N11" s="121">
        <f>'別表１－１'!F15</f>
        <v>40.783200000000001</v>
      </c>
      <c r="O11" s="121">
        <f>'別表１－１'!F16</f>
        <v>0.53129999999999999</v>
      </c>
      <c r="P11" s="128">
        <f>'別表１－１'!G15</f>
        <v>7.7622999999999998</v>
      </c>
      <c r="Q11" s="128">
        <f>'別表１－１'!G16</f>
        <v>0.62780000000000002</v>
      </c>
      <c r="R11" s="128">
        <f>'別表１－１'!H15</f>
        <v>5.9625000000000004</v>
      </c>
      <c r="S11" s="128">
        <f>'別表１－１'!H16</f>
        <v>0.65669999999999995</v>
      </c>
      <c r="T11" s="124" t="str">
        <f t="shared" si="2"/>
        <v>24</v>
      </c>
    </row>
    <row r="12" spans="1:20">
      <c r="A12" s="115">
        <v>2</v>
      </c>
      <c r="B12" s="135" t="s">
        <v>283</v>
      </c>
      <c r="C12" s="121">
        <f>'別表１－１'!F13</f>
        <v>28.132200000000001</v>
      </c>
      <c r="D12" s="121">
        <f>'別表１－１'!F14</f>
        <v>0.53129999999999999</v>
      </c>
      <c r="E12" s="122">
        <f>'別表１－１'!G13</f>
        <v>5.2388000000000003</v>
      </c>
      <c r="F12" s="122">
        <f>'別表１－１'!G14</f>
        <v>0.62780000000000002</v>
      </c>
      <c r="G12" s="123">
        <f>'別表１－１'!H13</f>
        <v>3.5512000000000001</v>
      </c>
      <c r="H12" s="123">
        <f>'別表１－１'!H14</f>
        <v>0.65669999999999995</v>
      </c>
      <c r="I12" s="124" t="str">
        <f t="shared" si="1"/>
        <v>12</v>
      </c>
      <c r="K12" s="112"/>
      <c r="L12" s="131">
        <v>14</v>
      </c>
      <c r="M12" s="136" t="s">
        <v>326</v>
      </c>
      <c r="N12" s="121">
        <f>'別表１－１'!F15</f>
        <v>40.783200000000001</v>
      </c>
      <c r="O12" s="121">
        <f>'別表１－１'!F16</f>
        <v>0.53129999999999999</v>
      </c>
      <c r="P12" s="128">
        <f>'別表１－１'!G15</f>
        <v>7.7622999999999998</v>
      </c>
      <c r="Q12" s="128">
        <f>'別表１－１'!G16</f>
        <v>0.62780000000000002</v>
      </c>
      <c r="R12" s="128">
        <f>'別表１－１'!H15</f>
        <v>5.9625000000000004</v>
      </c>
      <c r="S12" s="128">
        <f>'別表１－１'!H16</f>
        <v>0.65669999999999995</v>
      </c>
      <c r="T12" s="124" t="str">
        <f t="shared" si="2"/>
        <v>24</v>
      </c>
    </row>
    <row r="13" spans="1:20">
      <c r="A13" s="115">
        <v>2</v>
      </c>
      <c r="B13" s="119" t="s">
        <v>284</v>
      </c>
      <c r="C13" s="121">
        <f>C12</f>
        <v>28.132200000000001</v>
      </c>
      <c r="D13" s="121">
        <f t="shared" ref="D13:H13" si="4">D12</f>
        <v>0.53129999999999999</v>
      </c>
      <c r="E13" s="121">
        <f t="shared" si="4"/>
        <v>5.2388000000000003</v>
      </c>
      <c r="F13" s="121">
        <f t="shared" si="4"/>
        <v>0.62780000000000002</v>
      </c>
      <c r="G13" s="121">
        <f t="shared" si="4"/>
        <v>3.5512000000000001</v>
      </c>
      <c r="H13" s="121">
        <f t="shared" si="4"/>
        <v>0.65669999999999995</v>
      </c>
      <c r="I13" s="124" t="str">
        <f t="shared" si="1"/>
        <v>12</v>
      </c>
      <c r="K13" s="112"/>
      <c r="L13" s="131">
        <v>14</v>
      </c>
      <c r="M13" s="136" t="s">
        <v>327</v>
      </c>
      <c r="N13" s="121">
        <f>'別表１－１'!F15</f>
        <v>40.783200000000001</v>
      </c>
      <c r="O13" s="121">
        <f>'別表１－１'!F16</f>
        <v>0.53129999999999999</v>
      </c>
      <c r="P13" s="128">
        <f>'別表１－１'!G15</f>
        <v>7.7622999999999998</v>
      </c>
      <c r="Q13" s="128">
        <f>'別表１－１'!G16</f>
        <v>0.62780000000000002</v>
      </c>
      <c r="R13" s="128">
        <f>'別表１－１'!H15</f>
        <v>5.9625000000000004</v>
      </c>
      <c r="S13" s="128">
        <f>'別表１－１'!H16</f>
        <v>0.65669999999999995</v>
      </c>
      <c r="T13" s="124" t="str">
        <f t="shared" si="2"/>
        <v>24</v>
      </c>
    </row>
    <row r="14" spans="1:20">
      <c r="A14" s="115">
        <v>3</v>
      </c>
      <c r="B14" s="119" t="s">
        <v>285</v>
      </c>
      <c r="C14" s="121">
        <f>'別表１－１'!F17</f>
        <v>2.0337999999999998</v>
      </c>
      <c r="D14" s="121">
        <f>'別表１－１'!F18</f>
        <v>0.92730000000000001</v>
      </c>
      <c r="E14" s="122">
        <f>'別表１－１'!G17</f>
        <v>2.8136999999999999</v>
      </c>
      <c r="F14" s="122">
        <f>'別表１－１'!G18</f>
        <v>0.74909999999999999</v>
      </c>
      <c r="G14" s="123">
        <f>'別表１－１'!H17</f>
        <v>2.1955</v>
      </c>
      <c r="H14" s="123">
        <f>'別表１－１'!H18</f>
        <v>0.79790000000000005</v>
      </c>
      <c r="I14" s="124" t="str">
        <f t="shared" si="1"/>
        <v>13</v>
      </c>
      <c r="K14" s="112"/>
      <c r="L14" s="131">
        <v>14</v>
      </c>
      <c r="M14" s="136" t="s">
        <v>328</v>
      </c>
      <c r="N14" s="121">
        <f>'別表１－１'!F15</f>
        <v>40.783200000000001</v>
      </c>
      <c r="O14" s="121">
        <f>'別表１－１'!F16</f>
        <v>0.53129999999999999</v>
      </c>
      <c r="P14" s="128">
        <f>'別表１－１'!G15</f>
        <v>7.7622999999999998</v>
      </c>
      <c r="Q14" s="128">
        <f>'別表１－１'!G16</f>
        <v>0.62780000000000002</v>
      </c>
      <c r="R14" s="128">
        <f>'別表１－１'!H15</f>
        <v>5.9625000000000004</v>
      </c>
      <c r="S14" s="128">
        <f>'別表１－１'!H16</f>
        <v>0.65669999999999995</v>
      </c>
      <c r="T14" s="124" t="str">
        <f t="shared" si="2"/>
        <v>24</v>
      </c>
    </row>
    <row r="15" spans="1:20">
      <c r="A15" s="115">
        <v>3</v>
      </c>
      <c r="B15" s="119" t="s">
        <v>286</v>
      </c>
      <c r="C15" s="121">
        <f>C14</f>
        <v>2.0337999999999998</v>
      </c>
      <c r="D15" s="121">
        <f t="shared" ref="D15:H17" si="5">D14</f>
        <v>0.92730000000000001</v>
      </c>
      <c r="E15" s="121">
        <f t="shared" si="5"/>
        <v>2.8136999999999999</v>
      </c>
      <c r="F15" s="121">
        <f t="shared" si="5"/>
        <v>0.74909999999999999</v>
      </c>
      <c r="G15" s="121">
        <f t="shared" si="5"/>
        <v>2.1955</v>
      </c>
      <c r="H15" s="121">
        <f t="shared" si="5"/>
        <v>0.79790000000000005</v>
      </c>
      <c r="I15" s="124" t="str">
        <f t="shared" si="1"/>
        <v>13</v>
      </c>
      <c r="K15" s="112"/>
      <c r="L15" s="133">
        <v>14</v>
      </c>
      <c r="M15" s="137" t="s">
        <v>329</v>
      </c>
      <c r="N15" s="121">
        <f>'別表１－１'!F15</f>
        <v>40.783200000000001</v>
      </c>
      <c r="O15" s="121">
        <f>'別表１－１'!F16</f>
        <v>0.53129999999999999</v>
      </c>
      <c r="P15" s="128">
        <f>'別表１－１'!G15</f>
        <v>7.7622999999999998</v>
      </c>
      <c r="Q15" s="128">
        <f>'別表１－１'!G16</f>
        <v>0.62780000000000002</v>
      </c>
      <c r="R15" s="128">
        <f>'別表１－１'!H15</f>
        <v>5.9625000000000004</v>
      </c>
      <c r="S15" s="128">
        <f>'別表１－１'!H16</f>
        <v>0.65669999999999995</v>
      </c>
      <c r="T15" s="124" t="str">
        <f t="shared" si="2"/>
        <v>24</v>
      </c>
    </row>
    <row r="16" spans="1:20">
      <c r="A16" s="115">
        <v>3</v>
      </c>
      <c r="B16" s="119" t="s">
        <v>287</v>
      </c>
      <c r="C16" s="121">
        <f t="shared" ref="C16:C17" si="6">C15</f>
        <v>2.0337999999999998</v>
      </c>
      <c r="D16" s="121">
        <f t="shared" si="5"/>
        <v>0.92730000000000001</v>
      </c>
      <c r="E16" s="121">
        <f t="shared" si="5"/>
        <v>2.8136999999999999</v>
      </c>
      <c r="F16" s="121">
        <f t="shared" si="5"/>
        <v>0.74909999999999999</v>
      </c>
      <c r="G16" s="121">
        <f t="shared" si="5"/>
        <v>2.1955</v>
      </c>
      <c r="H16" s="121">
        <f t="shared" si="5"/>
        <v>0.79790000000000005</v>
      </c>
      <c r="I16" s="124" t="str">
        <f t="shared" si="1"/>
        <v>13</v>
      </c>
      <c r="K16" s="112"/>
      <c r="L16" s="131">
        <v>15</v>
      </c>
      <c r="M16" s="132" t="s">
        <v>330</v>
      </c>
      <c r="N16" s="121">
        <f>'別表１－１'!F19</f>
        <v>18.155999999999999</v>
      </c>
      <c r="O16" s="121">
        <f>'別表１－１'!F20</f>
        <v>0.72640000000000005</v>
      </c>
      <c r="P16" s="128">
        <f>'別表１－１'!G19</f>
        <v>0.83720000000000006</v>
      </c>
      <c r="Q16" s="129">
        <f>'別表１－１'!G20</f>
        <v>0.90100000000000002</v>
      </c>
      <c r="R16" s="128">
        <f>'別表１－１'!H19</f>
        <v>8.6959</v>
      </c>
      <c r="S16" s="128">
        <f>'別表１－１'!H20</f>
        <v>0.68979999999999997</v>
      </c>
      <c r="T16" s="124" t="str">
        <f t="shared" si="2"/>
        <v>25</v>
      </c>
    </row>
    <row r="17" spans="1:20">
      <c r="A17" s="115">
        <v>3</v>
      </c>
      <c r="B17" s="135" t="s">
        <v>288</v>
      </c>
      <c r="C17" s="121">
        <f t="shared" si="6"/>
        <v>2.0337999999999998</v>
      </c>
      <c r="D17" s="121">
        <f t="shared" si="5"/>
        <v>0.92730000000000001</v>
      </c>
      <c r="E17" s="121">
        <f t="shared" si="5"/>
        <v>2.8136999999999999</v>
      </c>
      <c r="F17" s="121">
        <f t="shared" si="5"/>
        <v>0.74909999999999999</v>
      </c>
      <c r="G17" s="121">
        <f t="shared" si="5"/>
        <v>2.1955</v>
      </c>
      <c r="H17" s="121">
        <f t="shared" si="5"/>
        <v>0.79790000000000005</v>
      </c>
      <c r="I17" s="124" t="str">
        <f t="shared" si="1"/>
        <v>13</v>
      </c>
      <c r="K17" s="112"/>
      <c r="L17" s="131">
        <v>15</v>
      </c>
      <c r="M17" s="138" t="s">
        <v>331</v>
      </c>
      <c r="N17" s="121">
        <f>'別表１－１'!F19</f>
        <v>18.155999999999999</v>
      </c>
      <c r="O17" s="121">
        <f>'別表１－１'!F20</f>
        <v>0.72640000000000005</v>
      </c>
      <c r="P17" s="128">
        <f>'別表１－１'!G19</f>
        <v>0.83720000000000006</v>
      </c>
      <c r="Q17" s="129">
        <f>'別表１－１'!G20</f>
        <v>0.90100000000000002</v>
      </c>
      <c r="R17" s="128">
        <f>'別表１－１'!H19</f>
        <v>8.6959</v>
      </c>
      <c r="S17" s="128">
        <f>'別表１－１'!H20</f>
        <v>0.68979999999999997</v>
      </c>
      <c r="T17" s="124" t="str">
        <f t="shared" si="2"/>
        <v>25</v>
      </c>
    </row>
    <row r="18" spans="1:20">
      <c r="A18" s="115">
        <v>4</v>
      </c>
      <c r="B18" s="119" t="s">
        <v>289</v>
      </c>
      <c r="C18" s="121">
        <f>'別表１－１'!F21</f>
        <v>2.6179999999999999</v>
      </c>
      <c r="D18" s="121">
        <f>'別表１－１'!F22</f>
        <v>0.88329999999999997</v>
      </c>
      <c r="E18" s="122">
        <f>'別表１－１'!G21</f>
        <v>2.1404999999999998</v>
      </c>
      <c r="F18" s="122">
        <f>'別表１－１'!G22</f>
        <v>0.76719999999999999</v>
      </c>
      <c r="G18" s="123">
        <f>'別表１－１'!H21</f>
        <v>0.21440000000000001</v>
      </c>
      <c r="H18" s="123">
        <f>'別表１－１'!H22</f>
        <v>1.0615000000000001</v>
      </c>
      <c r="I18" s="124" t="str">
        <f t="shared" si="1"/>
        <v>14</v>
      </c>
      <c r="K18" s="112"/>
      <c r="L18" s="133">
        <v>15</v>
      </c>
      <c r="M18" s="134" t="s">
        <v>332</v>
      </c>
      <c r="N18" s="121">
        <f>'別表１－１'!F19</f>
        <v>18.155999999999999</v>
      </c>
      <c r="O18" s="121">
        <f>'別表１－１'!F20</f>
        <v>0.72640000000000005</v>
      </c>
      <c r="P18" s="128">
        <f>'別表１－１'!G19</f>
        <v>0.83720000000000006</v>
      </c>
      <c r="Q18" s="129">
        <f>'別表１－１'!G20</f>
        <v>0.90100000000000002</v>
      </c>
      <c r="R18" s="128">
        <f>'別表１－１'!H19</f>
        <v>8.6959</v>
      </c>
      <c r="S18" s="128">
        <f>'別表１－１'!H20</f>
        <v>0.68979999999999997</v>
      </c>
      <c r="T18" s="124" t="str">
        <f t="shared" si="2"/>
        <v>25</v>
      </c>
    </row>
    <row r="19" spans="1:20">
      <c r="A19" s="115">
        <v>4</v>
      </c>
      <c r="B19" s="119" t="s">
        <v>290</v>
      </c>
      <c r="C19" s="121">
        <f>C18</f>
        <v>2.6179999999999999</v>
      </c>
      <c r="D19" s="121">
        <f t="shared" ref="D19:H19" si="7">D18</f>
        <v>0.88329999999999997</v>
      </c>
      <c r="E19" s="121">
        <f t="shared" si="7"/>
        <v>2.1404999999999998</v>
      </c>
      <c r="F19" s="121">
        <f t="shared" si="7"/>
        <v>0.76719999999999999</v>
      </c>
      <c r="G19" s="121">
        <f t="shared" si="7"/>
        <v>0.21440000000000001</v>
      </c>
      <c r="H19" s="121">
        <f t="shared" si="7"/>
        <v>1.0615000000000001</v>
      </c>
      <c r="I19" s="124" t="str">
        <f t="shared" si="1"/>
        <v>14</v>
      </c>
      <c r="K19" s="112"/>
      <c r="L19" s="131">
        <v>16</v>
      </c>
      <c r="M19" s="132" t="s">
        <v>333</v>
      </c>
      <c r="N19" s="121" t="str">
        <f>'別表１－１'!F29</f>
        <v>-</v>
      </c>
      <c r="O19" s="121" t="str">
        <f>'別表１－１'!F30</f>
        <v>-</v>
      </c>
      <c r="P19" s="128" t="str">
        <f>'別表１－１'!G29</f>
        <v>-</v>
      </c>
      <c r="Q19" s="128" t="str">
        <f>'別表１－１'!G30</f>
        <v>-</v>
      </c>
      <c r="R19" s="128" t="str">
        <f>'別表１－１'!H29</f>
        <v>-</v>
      </c>
      <c r="S19" s="128" t="str">
        <f>'別表１－１'!H30</f>
        <v>-</v>
      </c>
      <c r="T19" s="124" t="str">
        <f t="shared" si="2"/>
        <v>26</v>
      </c>
    </row>
    <row r="20" spans="1:20">
      <c r="A20" s="115">
        <v>5</v>
      </c>
      <c r="B20" s="119" t="s">
        <v>291</v>
      </c>
      <c r="C20" s="121">
        <f>'別表１－１'!F31</f>
        <v>5.9512999999999998</v>
      </c>
      <c r="D20" s="121">
        <f>'別表１－１'!F32</f>
        <v>0.71250000000000002</v>
      </c>
      <c r="E20" s="122">
        <f>'別表１－１'!G31</f>
        <v>0.87970000000000004</v>
      </c>
      <c r="F20" s="122">
        <f>'別表１－１'!G32</f>
        <v>0.80079999999999996</v>
      </c>
      <c r="G20" s="123">
        <f>'別表１－１'!H31</f>
        <v>0.44729999999999998</v>
      </c>
      <c r="H20" s="123">
        <f>'別表１－１'!H32</f>
        <v>0.92649999999999999</v>
      </c>
      <c r="I20" s="124" t="str">
        <f t="shared" si="1"/>
        <v>15</v>
      </c>
      <c r="K20" s="112"/>
      <c r="L20" s="131">
        <v>16</v>
      </c>
      <c r="M20" s="136" t="s">
        <v>334</v>
      </c>
      <c r="N20" s="121" t="str">
        <f>N19</f>
        <v>-</v>
      </c>
      <c r="O20" s="121" t="str">
        <f t="shared" ref="O20:S20" si="8">O19</f>
        <v>-</v>
      </c>
      <c r="P20" s="121" t="str">
        <f t="shared" si="8"/>
        <v>-</v>
      </c>
      <c r="Q20" s="121" t="str">
        <f t="shared" si="8"/>
        <v>-</v>
      </c>
      <c r="R20" s="121" t="str">
        <f t="shared" si="8"/>
        <v>-</v>
      </c>
      <c r="S20" s="121" t="str">
        <f t="shared" si="8"/>
        <v>-</v>
      </c>
      <c r="T20" s="124" t="str">
        <f t="shared" si="2"/>
        <v>26</v>
      </c>
    </row>
    <row r="21" spans="1:20">
      <c r="A21" s="115">
        <v>5</v>
      </c>
      <c r="B21" s="135" t="s">
        <v>292</v>
      </c>
      <c r="C21" s="121">
        <f>C20</f>
        <v>5.9512999999999998</v>
      </c>
      <c r="D21" s="121">
        <f>D20</f>
        <v>0.71250000000000002</v>
      </c>
      <c r="E21" s="121">
        <f t="shared" ref="E21:H23" si="9">E20</f>
        <v>0.87970000000000004</v>
      </c>
      <c r="F21" s="121">
        <f t="shared" si="9"/>
        <v>0.80079999999999996</v>
      </c>
      <c r="G21" s="121">
        <f t="shared" si="9"/>
        <v>0.44729999999999998</v>
      </c>
      <c r="H21" s="121">
        <f t="shared" si="9"/>
        <v>0.92649999999999999</v>
      </c>
      <c r="I21" s="124" t="str">
        <f t="shared" si="1"/>
        <v>15</v>
      </c>
      <c r="K21" s="112"/>
      <c r="L21" s="131">
        <v>16</v>
      </c>
      <c r="M21" s="136" t="s">
        <v>335</v>
      </c>
      <c r="N21" s="121" t="str">
        <f t="shared" ref="N21:S22" si="10">N20</f>
        <v>-</v>
      </c>
      <c r="O21" s="121" t="str">
        <f t="shared" si="10"/>
        <v>-</v>
      </c>
      <c r="P21" s="121" t="str">
        <f t="shared" si="10"/>
        <v>-</v>
      </c>
      <c r="Q21" s="121" t="str">
        <f t="shared" si="10"/>
        <v>-</v>
      </c>
      <c r="R21" s="121" t="str">
        <f t="shared" si="10"/>
        <v>-</v>
      </c>
      <c r="S21" s="121" t="str">
        <f t="shared" si="10"/>
        <v>-</v>
      </c>
      <c r="T21" s="124" t="str">
        <f t="shared" si="2"/>
        <v>26</v>
      </c>
    </row>
    <row r="22" spans="1:20">
      <c r="A22" s="115">
        <v>5</v>
      </c>
      <c r="B22" s="119" t="s">
        <v>293</v>
      </c>
      <c r="C22" s="121">
        <f t="shared" ref="C22:D23" si="11">C21</f>
        <v>5.9512999999999998</v>
      </c>
      <c r="D22" s="121">
        <f t="shared" si="11"/>
        <v>0.71250000000000002</v>
      </c>
      <c r="E22" s="121">
        <f t="shared" si="9"/>
        <v>0.87970000000000004</v>
      </c>
      <c r="F22" s="121">
        <f t="shared" si="9"/>
        <v>0.80079999999999996</v>
      </c>
      <c r="G22" s="121">
        <f t="shared" si="9"/>
        <v>0.44729999999999998</v>
      </c>
      <c r="H22" s="121">
        <f t="shared" si="9"/>
        <v>0.92649999999999999</v>
      </c>
      <c r="I22" s="124" t="str">
        <f t="shared" si="1"/>
        <v>15</v>
      </c>
      <c r="J22" s="116"/>
      <c r="K22" s="112"/>
      <c r="L22" s="133">
        <v>16</v>
      </c>
      <c r="M22" s="134" t="s">
        <v>336</v>
      </c>
      <c r="N22" s="121" t="str">
        <f t="shared" si="10"/>
        <v>-</v>
      </c>
      <c r="O22" s="121" t="str">
        <f t="shared" si="10"/>
        <v>-</v>
      </c>
      <c r="P22" s="121" t="str">
        <f t="shared" si="10"/>
        <v>-</v>
      </c>
      <c r="Q22" s="121" t="str">
        <f t="shared" si="10"/>
        <v>-</v>
      </c>
      <c r="R22" s="121" t="str">
        <f t="shared" si="10"/>
        <v>-</v>
      </c>
      <c r="S22" s="121" t="str">
        <f t="shared" si="10"/>
        <v>-</v>
      </c>
      <c r="T22" s="124" t="str">
        <f t="shared" si="2"/>
        <v>26</v>
      </c>
    </row>
    <row r="23" spans="1:20">
      <c r="A23" s="115">
        <v>5</v>
      </c>
      <c r="B23" s="135" t="s">
        <v>294</v>
      </c>
      <c r="C23" s="121">
        <f t="shared" si="11"/>
        <v>5.9512999999999998</v>
      </c>
      <c r="D23" s="121">
        <f t="shared" si="11"/>
        <v>0.71250000000000002</v>
      </c>
      <c r="E23" s="121">
        <f t="shared" si="9"/>
        <v>0.87970000000000004</v>
      </c>
      <c r="F23" s="121">
        <f t="shared" si="9"/>
        <v>0.80079999999999996</v>
      </c>
      <c r="G23" s="121">
        <f t="shared" si="9"/>
        <v>0.44729999999999998</v>
      </c>
      <c r="H23" s="121">
        <f t="shared" si="9"/>
        <v>0.92649999999999999</v>
      </c>
      <c r="I23" s="124" t="str">
        <f t="shared" si="1"/>
        <v>15</v>
      </c>
      <c r="J23" s="139"/>
      <c r="K23" s="112"/>
      <c r="L23" s="131">
        <v>17</v>
      </c>
      <c r="M23" s="138" t="s">
        <v>337</v>
      </c>
      <c r="N23" s="121">
        <f>'別表１－１'!F33</f>
        <v>16.474</v>
      </c>
      <c r="O23" s="121">
        <f>'別表１－１'!F34</f>
        <v>0.66859999999999997</v>
      </c>
      <c r="P23" s="128">
        <f>'別表１－１'!G34</f>
        <v>0.66900000000000004</v>
      </c>
      <c r="Q23" s="129">
        <f>'別表１－１'!G35</f>
        <v>1.8168</v>
      </c>
      <c r="R23" s="128">
        <f>'別表１－１'!H34</f>
        <v>0.92649999999999999</v>
      </c>
      <c r="S23" s="128">
        <f>'別表１－１'!H35</f>
        <v>0.59050000000000002</v>
      </c>
      <c r="T23" s="124" t="str">
        <f t="shared" si="2"/>
        <v>27</v>
      </c>
    </row>
    <row r="24" spans="1:20">
      <c r="A24" s="115">
        <v>6</v>
      </c>
      <c r="B24" s="119" t="s">
        <v>295</v>
      </c>
      <c r="C24" s="121" t="str">
        <f>'別表１－１'!F41</f>
        <v>-</v>
      </c>
      <c r="D24" s="121" t="str">
        <f>'別表１－１'!F42</f>
        <v>-</v>
      </c>
      <c r="E24" s="122" t="str">
        <f>'別表１－１'!G41</f>
        <v>-</v>
      </c>
      <c r="F24" s="122" t="str">
        <f>'別表１－１'!G42</f>
        <v>-</v>
      </c>
      <c r="G24" s="123" t="str">
        <f>'別表１－１'!H41</f>
        <v>-</v>
      </c>
      <c r="H24" s="123" t="str">
        <f>'別表１－１'!H42</f>
        <v>-</v>
      </c>
      <c r="I24" s="124" t="str">
        <f t="shared" si="1"/>
        <v>16</v>
      </c>
      <c r="J24" s="116"/>
      <c r="K24" s="112"/>
      <c r="L24" s="131">
        <v>17</v>
      </c>
      <c r="M24" s="138" t="s">
        <v>338</v>
      </c>
      <c r="N24" s="121">
        <f>N23</f>
        <v>16.474</v>
      </c>
      <c r="O24" s="121">
        <f t="shared" ref="O24:S26" si="12">O23</f>
        <v>0.66859999999999997</v>
      </c>
      <c r="P24" s="121">
        <f t="shared" si="12"/>
        <v>0.66900000000000004</v>
      </c>
      <c r="Q24" s="121">
        <f t="shared" si="12"/>
        <v>1.8168</v>
      </c>
      <c r="R24" s="121">
        <f t="shared" si="12"/>
        <v>0.92649999999999999</v>
      </c>
      <c r="S24" s="121">
        <f t="shared" si="12"/>
        <v>0.59050000000000002</v>
      </c>
      <c r="T24" s="124" t="str">
        <f t="shared" si="2"/>
        <v>27</v>
      </c>
    </row>
    <row r="25" spans="1:20">
      <c r="A25" s="115">
        <v>6</v>
      </c>
      <c r="B25" s="119" t="s">
        <v>296</v>
      </c>
      <c r="C25" s="121" t="str">
        <f t="shared" ref="C25:C39" si="13">C24</f>
        <v>-</v>
      </c>
      <c r="D25" s="121" t="str">
        <f t="shared" ref="D25:D28" si="14">D24</f>
        <v>-</v>
      </c>
      <c r="E25" s="121" t="str">
        <f t="shared" ref="E25:E28" si="15">E24</f>
        <v>-</v>
      </c>
      <c r="F25" s="121" t="str">
        <f t="shared" ref="F25:F28" si="16">F24</f>
        <v>-</v>
      </c>
      <c r="G25" s="121" t="str">
        <f t="shared" ref="G25:G28" si="17">G24</f>
        <v>-</v>
      </c>
      <c r="H25" s="121" t="str">
        <f t="shared" ref="H25:H28" si="18">H24</f>
        <v>-</v>
      </c>
      <c r="I25" s="124" t="str">
        <f t="shared" si="1"/>
        <v>16</v>
      </c>
      <c r="J25" s="12"/>
      <c r="K25" s="112"/>
      <c r="L25" s="131">
        <v>17</v>
      </c>
      <c r="M25" s="132" t="s">
        <v>339</v>
      </c>
      <c r="N25" s="121">
        <f t="shared" ref="N25:N26" si="19">N24</f>
        <v>16.474</v>
      </c>
      <c r="O25" s="121">
        <f t="shared" si="12"/>
        <v>0.66859999999999997</v>
      </c>
      <c r="P25" s="121">
        <f t="shared" si="12"/>
        <v>0.66900000000000004</v>
      </c>
      <c r="Q25" s="121">
        <f t="shared" si="12"/>
        <v>1.8168</v>
      </c>
      <c r="R25" s="121">
        <f t="shared" si="12"/>
        <v>0.92649999999999999</v>
      </c>
      <c r="S25" s="121">
        <f t="shared" si="12"/>
        <v>0.59050000000000002</v>
      </c>
      <c r="T25" s="124" t="str">
        <f t="shared" si="2"/>
        <v>27</v>
      </c>
    </row>
    <row r="26" spans="1:20">
      <c r="A26" s="115">
        <v>6</v>
      </c>
      <c r="B26" s="119" t="s">
        <v>297</v>
      </c>
      <c r="C26" s="121" t="str">
        <f t="shared" si="13"/>
        <v>-</v>
      </c>
      <c r="D26" s="121" t="str">
        <f t="shared" si="14"/>
        <v>-</v>
      </c>
      <c r="E26" s="121" t="str">
        <f t="shared" si="15"/>
        <v>-</v>
      </c>
      <c r="F26" s="121" t="str">
        <f t="shared" si="16"/>
        <v>-</v>
      </c>
      <c r="G26" s="121" t="str">
        <f t="shared" si="17"/>
        <v>-</v>
      </c>
      <c r="H26" s="121" t="str">
        <f t="shared" si="18"/>
        <v>-</v>
      </c>
      <c r="I26" s="124" t="str">
        <f t="shared" si="1"/>
        <v>16</v>
      </c>
      <c r="J26" s="12"/>
      <c r="K26" s="112"/>
      <c r="L26" s="133">
        <v>17</v>
      </c>
      <c r="M26" s="134" t="s">
        <v>340</v>
      </c>
      <c r="N26" s="121">
        <f t="shared" si="19"/>
        <v>16.474</v>
      </c>
      <c r="O26" s="121">
        <f t="shared" si="12"/>
        <v>0.66859999999999997</v>
      </c>
      <c r="P26" s="121">
        <f t="shared" si="12"/>
        <v>0.66900000000000004</v>
      </c>
      <c r="Q26" s="121">
        <f t="shared" si="12"/>
        <v>1.8168</v>
      </c>
      <c r="R26" s="121">
        <f t="shared" si="12"/>
        <v>0.92649999999999999</v>
      </c>
      <c r="S26" s="121">
        <f t="shared" si="12"/>
        <v>0.59050000000000002</v>
      </c>
      <c r="T26" s="124" t="str">
        <f t="shared" si="2"/>
        <v>27</v>
      </c>
    </row>
    <row r="27" spans="1:20">
      <c r="A27" s="115">
        <v>6</v>
      </c>
      <c r="B27" s="135" t="s">
        <v>373</v>
      </c>
      <c r="C27" s="121" t="str">
        <f t="shared" si="13"/>
        <v>-</v>
      </c>
      <c r="D27" s="121" t="str">
        <f t="shared" si="14"/>
        <v>-</v>
      </c>
      <c r="E27" s="121" t="str">
        <f t="shared" si="15"/>
        <v>-</v>
      </c>
      <c r="F27" s="121" t="str">
        <f t="shared" si="16"/>
        <v>-</v>
      </c>
      <c r="G27" s="121" t="str">
        <f t="shared" si="17"/>
        <v>-</v>
      </c>
      <c r="H27" s="121" t="str">
        <f t="shared" si="18"/>
        <v>-</v>
      </c>
      <c r="I27" s="124" t="str">
        <f t="shared" si="1"/>
        <v>16</v>
      </c>
      <c r="J27" s="12"/>
      <c r="K27" s="112"/>
      <c r="L27" s="131">
        <v>19</v>
      </c>
      <c r="M27" s="138" t="s">
        <v>341</v>
      </c>
      <c r="N27" s="121">
        <f>'別表１－１'!F47</f>
        <v>12.3779</v>
      </c>
      <c r="O27" s="121">
        <f>'別表１－１'!F48</f>
        <v>0.76280000000000003</v>
      </c>
      <c r="P27" s="128">
        <f>'別表１－１'!G47</f>
        <v>4.4667000000000003</v>
      </c>
      <c r="Q27" s="128">
        <f>'別表１－１'!G48</f>
        <v>0.73219999999999996</v>
      </c>
      <c r="R27" s="140">
        <f>'別表１－１'!H47</f>
        <v>7.7544000000000004</v>
      </c>
      <c r="S27" s="128">
        <f>'別表１－１'!H48</f>
        <v>0.69889999999999997</v>
      </c>
      <c r="T27" s="124" t="str">
        <f t="shared" si="2"/>
        <v>29</v>
      </c>
    </row>
    <row r="28" spans="1:20">
      <c r="A28" s="115">
        <v>6</v>
      </c>
      <c r="B28" s="119" t="s">
        <v>298</v>
      </c>
      <c r="C28" s="121" t="str">
        <f t="shared" si="13"/>
        <v>-</v>
      </c>
      <c r="D28" s="121" t="str">
        <f t="shared" si="14"/>
        <v>-</v>
      </c>
      <c r="E28" s="121" t="str">
        <f t="shared" si="15"/>
        <v>-</v>
      </c>
      <c r="F28" s="121" t="str">
        <f t="shared" si="16"/>
        <v>-</v>
      </c>
      <c r="G28" s="121" t="str">
        <f t="shared" si="17"/>
        <v>-</v>
      </c>
      <c r="H28" s="121" t="str">
        <f t="shared" si="18"/>
        <v>-</v>
      </c>
      <c r="I28" s="124" t="str">
        <f t="shared" si="1"/>
        <v>16</v>
      </c>
      <c r="J28" s="12"/>
      <c r="K28" s="112"/>
      <c r="L28" s="131">
        <v>19</v>
      </c>
      <c r="M28" s="132" t="s">
        <v>378</v>
      </c>
      <c r="N28" s="121">
        <f>N27</f>
        <v>12.3779</v>
      </c>
      <c r="O28" s="121">
        <f t="shared" ref="O28:O29" si="20">O27</f>
        <v>0.76280000000000003</v>
      </c>
      <c r="P28" s="121">
        <f t="shared" ref="P28:P29" si="21">P27</f>
        <v>4.4667000000000003</v>
      </c>
      <c r="Q28" s="121">
        <f t="shared" ref="Q28:Q29" si="22">Q27</f>
        <v>0.73219999999999996</v>
      </c>
      <c r="R28" s="121">
        <f t="shared" ref="R28:R29" si="23">R27</f>
        <v>7.7544000000000004</v>
      </c>
      <c r="S28" s="121">
        <f t="shared" ref="S28:S29" si="24">S27</f>
        <v>0.69889999999999997</v>
      </c>
      <c r="T28" s="124" t="str">
        <f t="shared" si="2"/>
        <v>29</v>
      </c>
    </row>
    <row r="29" spans="1:20">
      <c r="A29" s="118">
        <v>7</v>
      </c>
      <c r="B29" s="119" t="s">
        <v>299</v>
      </c>
      <c r="C29" s="121">
        <f>'別表１－１'!F43</f>
        <v>9.8575999999999997</v>
      </c>
      <c r="D29" s="121">
        <f>'別表１－１'!F44</f>
        <v>0.76200000000000001</v>
      </c>
      <c r="E29" s="122">
        <f>'別表１－１'!G43</f>
        <v>3.2694999999999999</v>
      </c>
      <c r="F29" s="122">
        <f>'別表１－１'!G44</f>
        <v>0.7379</v>
      </c>
      <c r="G29" s="123">
        <f>'別表１－１'!H43</f>
        <v>4.4473000000000003</v>
      </c>
      <c r="H29" s="123">
        <f>'別表１－１'!H44</f>
        <v>0.73170000000000002</v>
      </c>
      <c r="I29" s="124" t="str">
        <f t="shared" si="1"/>
        <v>17</v>
      </c>
      <c r="J29" s="12"/>
      <c r="K29" s="141"/>
      <c r="L29" s="131">
        <v>19</v>
      </c>
      <c r="M29" s="138" t="s">
        <v>379</v>
      </c>
      <c r="N29" s="121">
        <f t="shared" ref="N29" si="25">N28</f>
        <v>12.3779</v>
      </c>
      <c r="O29" s="121">
        <f t="shared" si="20"/>
        <v>0.76280000000000003</v>
      </c>
      <c r="P29" s="121">
        <f t="shared" si="21"/>
        <v>4.4667000000000003</v>
      </c>
      <c r="Q29" s="121">
        <f t="shared" si="22"/>
        <v>0.73219999999999996</v>
      </c>
      <c r="R29" s="121">
        <f t="shared" si="23"/>
        <v>7.7544000000000004</v>
      </c>
      <c r="S29" s="121">
        <f t="shared" si="24"/>
        <v>0.69889999999999997</v>
      </c>
      <c r="T29" s="124" t="str">
        <f t="shared" si="2"/>
        <v>29</v>
      </c>
    </row>
    <row r="30" spans="1:20">
      <c r="A30" s="115">
        <v>7</v>
      </c>
      <c r="B30" s="119" t="s">
        <v>300</v>
      </c>
      <c r="C30" s="121">
        <f t="shared" si="13"/>
        <v>9.8575999999999997</v>
      </c>
      <c r="D30" s="121">
        <f t="shared" ref="D30:D33" si="26">D29</f>
        <v>0.76200000000000001</v>
      </c>
      <c r="E30" s="121">
        <f t="shared" ref="E30:E33" si="27">E29</f>
        <v>3.2694999999999999</v>
      </c>
      <c r="F30" s="121">
        <f t="shared" ref="F30:F33" si="28">F29</f>
        <v>0.7379</v>
      </c>
      <c r="G30" s="121">
        <f t="shared" ref="G30:G33" si="29">G29</f>
        <v>4.4473000000000003</v>
      </c>
      <c r="H30" s="121">
        <f t="shared" ref="H30:H33" si="30">H29</f>
        <v>0.73170000000000002</v>
      </c>
      <c r="I30" s="124" t="str">
        <f t="shared" si="1"/>
        <v>17</v>
      </c>
      <c r="J30" s="12"/>
      <c r="K30" s="112"/>
      <c r="L30" s="133">
        <v>19</v>
      </c>
      <c r="M30" s="142" t="s">
        <v>342</v>
      </c>
      <c r="N30" s="121">
        <f t="shared" ref="N30" si="31">N29</f>
        <v>12.3779</v>
      </c>
      <c r="O30" s="121">
        <f t="shared" ref="O30" si="32">O29</f>
        <v>0.76280000000000003</v>
      </c>
      <c r="P30" s="121">
        <f t="shared" ref="P30" si="33">P29</f>
        <v>4.4667000000000003</v>
      </c>
      <c r="Q30" s="121">
        <f t="shared" ref="Q30" si="34">Q29</f>
        <v>0.73219999999999996</v>
      </c>
      <c r="R30" s="121">
        <f t="shared" ref="R30" si="35">R29</f>
        <v>7.7544000000000004</v>
      </c>
      <c r="S30" s="121">
        <f t="shared" ref="S30" si="36">S29</f>
        <v>0.69889999999999997</v>
      </c>
      <c r="T30" s="124" t="str">
        <f t="shared" si="2"/>
        <v>29</v>
      </c>
    </row>
    <row r="31" spans="1:20">
      <c r="A31" s="115">
        <v>7</v>
      </c>
      <c r="B31" s="119" t="s">
        <v>301</v>
      </c>
      <c r="C31" s="121">
        <f t="shared" si="13"/>
        <v>9.8575999999999997</v>
      </c>
      <c r="D31" s="121">
        <f t="shared" si="26"/>
        <v>0.76200000000000001</v>
      </c>
      <c r="E31" s="121">
        <f t="shared" si="27"/>
        <v>3.2694999999999999</v>
      </c>
      <c r="F31" s="121">
        <f t="shared" si="28"/>
        <v>0.7379</v>
      </c>
      <c r="G31" s="121">
        <f t="shared" si="29"/>
        <v>4.4473000000000003</v>
      </c>
      <c r="H31" s="121">
        <f t="shared" si="30"/>
        <v>0.73170000000000002</v>
      </c>
      <c r="I31" s="124" t="str">
        <f t="shared" si="1"/>
        <v>17</v>
      </c>
      <c r="J31" s="12"/>
      <c r="K31" s="112"/>
      <c r="L31" s="131">
        <v>20</v>
      </c>
      <c r="M31" s="132" t="s">
        <v>343</v>
      </c>
      <c r="N31" s="121">
        <f>'別表１－１'!F51</f>
        <v>1.1646000000000001</v>
      </c>
      <c r="O31" s="121">
        <f>'別表１－１'!F52</f>
        <v>1.0536000000000001</v>
      </c>
      <c r="P31" s="128">
        <f>'別表１－１'!G51</f>
        <v>1.0259</v>
      </c>
      <c r="Q31" s="128">
        <f>'別表１－１'!G52</f>
        <v>0.83709999999999996</v>
      </c>
      <c r="R31" s="128">
        <f>'別表１－１'!H51</f>
        <v>0.60619999999999996</v>
      </c>
      <c r="S31" s="128">
        <f>'別表１－１'!H52</f>
        <v>0.97119999999999995</v>
      </c>
      <c r="T31" s="124" t="str">
        <f t="shared" si="2"/>
        <v>30</v>
      </c>
    </row>
    <row r="32" spans="1:20">
      <c r="A32" s="115">
        <v>7</v>
      </c>
      <c r="B32" s="119" t="s">
        <v>302</v>
      </c>
      <c r="C32" s="121">
        <f t="shared" si="13"/>
        <v>9.8575999999999997</v>
      </c>
      <c r="D32" s="121">
        <f t="shared" si="26"/>
        <v>0.76200000000000001</v>
      </c>
      <c r="E32" s="121">
        <f t="shared" si="27"/>
        <v>3.2694999999999999</v>
      </c>
      <c r="F32" s="121">
        <f t="shared" si="28"/>
        <v>0.7379</v>
      </c>
      <c r="G32" s="121">
        <f t="shared" si="29"/>
        <v>4.4473000000000003</v>
      </c>
      <c r="H32" s="121">
        <f t="shared" si="30"/>
        <v>0.73170000000000002</v>
      </c>
      <c r="I32" s="124" t="str">
        <f t="shared" si="1"/>
        <v>17</v>
      </c>
      <c r="J32" s="116"/>
      <c r="K32" s="112"/>
      <c r="L32" s="131">
        <v>20</v>
      </c>
      <c r="M32" s="132" t="s">
        <v>344</v>
      </c>
      <c r="N32" s="121">
        <f>N31</f>
        <v>1.1646000000000001</v>
      </c>
      <c r="O32" s="121">
        <f t="shared" ref="O32:O33" si="37">O31</f>
        <v>1.0536000000000001</v>
      </c>
      <c r="P32" s="121">
        <f t="shared" ref="P32:P33" si="38">P31</f>
        <v>1.0259</v>
      </c>
      <c r="Q32" s="121">
        <f t="shared" ref="Q32:Q33" si="39">Q31</f>
        <v>0.83709999999999996</v>
      </c>
      <c r="R32" s="121">
        <f t="shared" ref="R32:R33" si="40">R31</f>
        <v>0.60619999999999996</v>
      </c>
      <c r="S32" s="121">
        <f t="shared" ref="S32:S33" si="41">S31</f>
        <v>0.97119999999999995</v>
      </c>
      <c r="T32" s="124" t="str">
        <f t="shared" si="2"/>
        <v>30</v>
      </c>
    </row>
    <row r="33" spans="1:20">
      <c r="A33" s="115">
        <v>7</v>
      </c>
      <c r="B33" s="119" t="s">
        <v>377</v>
      </c>
      <c r="C33" s="121">
        <f t="shared" si="13"/>
        <v>9.8575999999999997</v>
      </c>
      <c r="D33" s="121">
        <f t="shared" si="26"/>
        <v>0.76200000000000001</v>
      </c>
      <c r="E33" s="121">
        <f t="shared" si="27"/>
        <v>3.2694999999999999</v>
      </c>
      <c r="F33" s="121">
        <f t="shared" si="28"/>
        <v>0.7379</v>
      </c>
      <c r="G33" s="121">
        <f t="shared" si="29"/>
        <v>4.4473000000000003</v>
      </c>
      <c r="H33" s="121">
        <f t="shared" si="30"/>
        <v>0.73170000000000002</v>
      </c>
      <c r="I33" s="124" t="str">
        <f t="shared" si="1"/>
        <v>17</v>
      </c>
      <c r="J33" s="116"/>
      <c r="K33" s="112"/>
      <c r="L33" s="133">
        <v>20</v>
      </c>
      <c r="M33" s="137" t="s">
        <v>345</v>
      </c>
      <c r="N33" s="121">
        <f t="shared" ref="N33" si="42">N32</f>
        <v>1.1646000000000001</v>
      </c>
      <c r="O33" s="121">
        <f t="shared" si="37"/>
        <v>1.0536000000000001</v>
      </c>
      <c r="P33" s="121">
        <f t="shared" si="38"/>
        <v>1.0259</v>
      </c>
      <c r="Q33" s="121">
        <f t="shared" si="39"/>
        <v>0.83709999999999996</v>
      </c>
      <c r="R33" s="121">
        <f t="shared" si="40"/>
        <v>0.60619999999999996</v>
      </c>
      <c r="S33" s="121">
        <f t="shared" si="41"/>
        <v>0.97119999999999995</v>
      </c>
      <c r="T33" s="124" t="str">
        <f t="shared" si="2"/>
        <v>30</v>
      </c>
    </row>
    <row r="34" spans="1:20">
      <c r="A34" s="115">
        <v>8</v>
      </c>
      <c r="B34" s="135" t="s">
        <v>303</v>
      </c>
      <c r="C34" s="121">
        <f>'別表１－１'!F45</f>
        <v>11.7127</v>
      </c>
      <c r="D34" s="121">
        <f>'別表１－１'!F46</f>
        <v>0.76280000000000003</v>
      </c>
      <c r="E34" s="122">
        <f>'別表１－１'!G45</f>
        <v>3.0002</v>
      </c>
      <c r="F34" s="122">
        <f>'別表１－１'!G46</f>
        <v>0.73219999999999996</v>
      </c>
      <c r="G34" s="123">
        <f>'別表１－１'!H45</f>
        <v>6.6791</v>
      </c>
      <c r="H34" s="143">
        <f>'別表１－１'!H46</f>
        <v>0.69889999999999997</v>
      </c>
      <c r="I34" s="124" t="str">
        <f t="shared" si="1"/>
        <v>18</v>
      </c>
      <c r="J34" s="116"/>
      <c r="K34" s="112"/>
      <c r="L34" s="131">
        <v>21</v>
      </c>
      <c r="M34" s="136" t="s">
        <v>346</v>
      </c>
      <c r="N34" s="121">
        <f>'別表１－１'!F55</f>
        <v>10.702999999999999</v>
      </c>
      <c r="O34" s="121">
        <f>'別表１－１'!F56</f>
        <v>0.75780000000000003</v>
      </c>
      <c r="P34" s="140">
        <f>'別表１－１'!G55</f>
        <v>12.06</v>
      </c>
      <c r="Q34" s="128">
        <f>'別表１－１'!G56</f>
        <v>0.57930000000000004</v>
      </c>
      <c r="R34" s="128">
        <f>'別表１－１'!H55</f>
        <v>1.8552999999999999</v>
      </c>
      <c r="S34" s="128">
        <f>'別表１－１'!H56</f>
        <v>0.82689999999999997</v>
      </c>
      <c r="T34" s="124" t="str">
        <f t="shared" si="2"/>
        <v>31</v>
      </c>
    </row>
    <row r="35" spans="1:20">
      <c r="A35" s="115">
        <v>8</v>
      </c>
      <c r="B35" s="119" t="s">
        <v>304</v>
      </c>
      <c r="C35" s="121">
        <f t="shared" si="13"/>
        <v>11.7127</v>
      </c>
      <c r="D35" s="121">
        <f t="shared" ref="D35:D36" si="43">D34</f>
        <v>0.76280000000000003</v>
      </c>
      <c r="E35" s="121">
        <f t="shared" ref="E35:E36" si="44">E34</f>
        <v>3.0002</v>
      </c>
      <c r="F35" s="121">
        <f t="shared" ref="F35:F36" si="45">F34</f>
        <v>0.73219999999999996</v>
      </c>
      <c r="G35" s="121">
        <f t="shared" ref="G35:G36" si="46">G34</f>
        <v>6.6791</v>
      </c>
      <c r="H35" s="121">
        <f t="shared" ref="H35:H36" si="47">H34</f>
        <v>0.69889999999999997</v>
      </c>
      <c r="I35" s="124" t="str">
        <f t="shared" si="1"/>
        <v>18</v>
      </c>
      <c r="J35" s="116"/>
      <c r="K35" s="112"/>
      <c r="L35" s="133">
        <v>21</v>
      </c>
      <c r="M35" s="137" t="s">
        <v>347</v>
      </c>
      <c r="N35" s="121">
        <f>N34</f>
        <v>10.702999999999999</v>
      </c>
      <c r="O35" s="121">
        <f t="shared" ref="O35" si="48">O34</f>
        <v>0.75780000000000003</v>
      </c>
      <c r="P35" s="121">
        <f t="shared" ref="P35" si="49">P34</f>
        <v>12.06</v>
      </c>
      <c r="Q35" s="121">
        <f t="shared" ref="Q35" si="50">Q34</f>
        <v>0.57930000000000004</v>
      </c>
      <c r="R35" s="121">
        <f t="shared" ref="R35" si="51">R34</f>
        <v>1.8552999999999999</v>
      </c>
      <c r="S35" s="121">
        <f t="shared" ref="S35" si="52">S34</f>
        <v>0.82689999999999997</v>
      </c>
      <c r="T35" s="124" t="str">
        <f t="shared" si="2"/>
        <v>31</v>
      </c>
    </row>
    <row r="36" spans="1:20">
      <c r="A36" s="115">
        <v>8</v>
      </c>
      <c r="B36" s="119" t="s">
        <v>364</v>
      </c>
      <c r="C36" s="121">
        <f t="shared" si="13"/>
        <v>11.7127</v>
      </c>
      <c r="D36" s="121">
        <f t="shared" si="43"/>
        <v>0.76280000000000003</v>
      </c>
      <c r="E36" s="121">
        <f t="shared" si="44"/>
        <v>3.0002</v>
      </c>
      <c r="F36" s="121">
        <f t="shared" si="45"/>
        <v>0.73219999999999996</v>
      </c>
      <c r="G36" s="121">
        <f t="shared" si="46"/>
        <v>6.6791</v>
      </c>
      <c r="H36" s="121">
        <f t="shared" si="47"/>
        <v>0.69889999999999997</v>
      </c>
      <c r="I36" s="124" t="str">
        <f t="shared" si="1"/>
        <v>18</v>
      </c>
      <c r="J36" s="116"/>
      <c r="K36" s="112"/>
      <c r="L36" s="131">
        <v>23</v>
      </c>
      <c r="M36" s="136" t="s">
        <v>348</v>
      </c>
      <c r="N36" s="121">
        <f>'別表１－１'!F61</f>
        <v>5.8402000000000003</v>
      </c>
      <c r="O36" s="121">
        <f>'別表１－１'!F62</f>
        <v>0.91969999999999996</v>
      </c>
      <c r="P36" s="128">
        <f>'別表１－１'!G61</f>
        <v>3.1301000000000001</v>
      </c>
      <c r="Q36" s="128">
        <f>'別表１－１'!G62</f>
        <v>0.80520000000000003</v>
      </c>
      <c r="R36" s="128">
        <f>'別表１－１'!H61</f>
        <v>1.0585</v>
      </c>
      <c r="S36" s="128">
        <f>'別表１－１'!H62</f>
        <v>0.99690000000000001</v>
      </c>
      <c r="T36" s="124" t="str">
        <f t="shared" si="2"/>
        <v>33</v>
      </c>
    </row>
    <row r="37" spans="1:20">
      <c r="A37" s="115">
        <v>9</v>
      </c>
      <c r="B37" s="119" t="s">
        <v>305</v>
      </c>
      <c r="C37" s="121">
        <f>'別表１－１'!F49</f>
        <v>12.013299999999999</v>
      </c>
      <c r="D37" s="121">
        <f>'別表１－１'!F50</f>
        <v>0.71089999999999998</v>
      </c>
      <c r="E37" s="122">
        <f>'別表１－１'!G49</f>
        <v>4.4767999999999999</v>
      </c>
      <c r="F37" s="122">
        <f>'別表１－１'!G50</f>
        <v>0.66539999999999999</v>
      </c>
      <c r="G37" s="123">
        <f>'別表１－１'!H49</f>
        <v>0.36890000000000001</v>
      </c>
      <c r="H37" s="123">
        <f>'別表１－１'!H50</f>
        <v>0.97919999999999996</v>
      </c>
      <c r="I37" s="124" t="str">
        <f t="shared" si="1"/>
        <v>19</v>
      </c>
      <c r="J37" s="116"/>
      <c r="K37" s="112"/>
      <c r="L37" s="131">
        <v>23</v>
      </c>
      <c r="M37" s="136" t="s">
        <v>349</v>
      </c>
      <c r="N37" s="121">
        <f t="shared" ref="N37:N44" si="53">N36</f>
        <v>5.8402000000000003</v>
      </c>
      <c r="O37" s="121">
        <f t="shared" ref="O37:O44" si="54">O36</f>
        <v>0.91969999999999996</v>
      </c>
      <c r="P37" s="121">
        <f t="shared" ref="P37:P44" si="55">P36</f>
        <v>3.1301000000000001</v>
      </c>
      <c r="Q37" s="121">
        <f t="shared" ref="Q37:Q44" si="56">Q36</f>
        <v>0.80520000000000003</v>
      </c>
      <c r="R37" s="121">
        <f t="shared" ref="R37:R44" si="57">R36</f>
        <v>1.0585</v>
      </c>
      <c r="S37" s="121">
        <f t="shared" ref="S37:S44" si="58">S36</f>
        <v>0.99690000000000001</v>
      </c>
      <c r="T37" s="124" t="str">
        <f t="shared" si="2"/>
        <v>33</v>
      </c>
    </row>
    <row r="38" spans="1:20">
      <c r="A38" s="115">
        <v>9</v>
      </c>
      <c r="B38" s="119" t="s">
        <v>306</v>
      </c>
      <c r="C38" s="121">
        <f t="shared" si="13"/>
        <v>12.013299999999999</v>
      </c>
      <c r="D38" s="121">
        <f t="shared" ref="D38:D39" si="59">D37</f>
        <v>0.71089999999999998</v>
      </c>
      <c r="E38" s="121">
        <f t="shared" ref="E38:E39" si="60">E37</f>
        <v>4.4767999999999999</v>
      </c>
      <c r="F38" s="121">
        <f t="shared" ref="F38:F39" si="61">F37</f>
        <v>0.66539999999999999</v>
      </c>
      <c r="G38" s="121">
        <f t="shared" ref="G38:G39" si="62">G37</f>
        <v>0.36890000000000001</v>
      </c>
      <c r="H38" s="121">
        <f t="shared" ref="H38:H39" si="63">H37</f>
        <v>0.97919999999999996</v>
      </c>
      <c r="I38" s="124" t="str">
        <f t="shared" si="1"/>
        <v>19</v>
      </c>
      <c r="J38" s="116"/>
      <c r="K38" s="112"/>
      <c r="L38" s="131">
        <v>23</v>
      </c>
      <c r="M38" s="132" t="s">
        <v>350</v>
      </c>
      <c r="N38" s="121">
        <f t="shared" si="53"/>
        <v>5.8402000000000003</v>
      </c>
      <c r="O38" s="121">
        <f t="shared" si="54"/>
        <v>0.91969999999999996</v>
      </c>
      <c r="P38" s="121">
        <f t="shared" si="55"/>
        <v>3.1301000000000001</v>
      </c>
      <c r="Q38" s="121">
        <f t="shared" si="56"/>
        <v>0.80520000000000003</v>
      </c>
      <c r="R38" s="121">
        <f t="shared" si="57"/>
        <v>1.0585</v>
      </c>
      <c r="S38" s="121">
        <f t="shared" si="58"/>
        <v>0.99690000000000001</v>
      </c>
      <c r="T38" s="124" t="str">
        <f t="shared" si="2"/>
        <v>33</v>
      </c>
    </row>
    <row r="39" spans="1:20">
      <c r="A39" s="115">
        <v>9</v>
      </c>
      <c r="B39" s="135" t="s">
        <v>307</v>
      </c>
      <c r="C39" s="121">
        <f t="shared" si="13"/>
        <v>12.013299999999999</v>
      </c>
      <c r="D39" s="121">
        <f t="shared" si="59"/>
        <v>0.71089999999999998</v>
      </c>
      <c r="E39" s="121">
        <f t="shared" si="60"/>
        <v>4.4767999999999999</v>
      </c>
      <c r="F39" s="121">
        <f t="shared" si="61"/>
        <v>0.66539999999999999</v>
      </c>
      <c r="G39" s="121">
        <f t="shared" si="62"/>
        <v>0.36890000000000001</v>
      </c>
      <c r="H39" s="121">
        <f t="shared" si="63"/>
        <v>0.97919999999999996</v>
      </c>
      <c r="I39" s="124" t="str">
        <f t="shared" si="1"/>
        <v>19</v>
      </c>
      <c r="J39" s="116"/>
      <c r="K39" s="112"/>
      <c r="L39" s="131">
        <v>23</v>
      </c>
      <c r="M39" s="132" t="s">
        <v>351</v>
      </c>
      <c r="N39" s="121">
        <f t="shared" si="53"/>
        <v>5.8402000000000003</v>
      </c>
      <c r="O39" s="121">
        <f t="shared" si="54"/>
        <v>0.91969999999999996</v>
      </c>
      <c r="P39" s="121">
        <f t="shared" si="55"/>
        <v>3.1301000000000001</v>
      </c>
      <c r="Q39" s="121">
        <f t="shared" si="56"/>
        <v>0.80520000000000003</v>
      </c>
      <c r="R39" s="121">
        <f t="shared" si="57"/>
        <v>1.0585</v>
      </c>
      <c r="S39" s="121">
        <f t="shared" si="58"/>
        <v>0.99690000000000001</v>
      </c>
      <c r="T39" s="124" t="str">
        <f t="shared" si="2"/>
        <v>33</v>
      </c>
    </row>
    <row r="40" spans="1:20">
      <c r="A40" s="115">
        <v>10</v>
      </c>
      <c r="B40" s="119" t="s">
        <v>308</v>
      </c>
      <c r="C40" s="144">
        <f>'別表１－１'!F53</f>
        <v>28.459800000000001</v>
      </c>
      <c r="D40" s="121">
        <f>'別表１－１'!F54</f>
        <v>0.63970000000000005</v>
      </c>
      <c r="E40" s="122">
        <f>'別表１－１'!G53</f>
        <v>3.8565999999999998</v>
      </c>
      <c r="F40" s="145">
        <f>'別表１－１'!G54</f>
        <v>0.68879999999999997</v>
      </c>
      <c r="G40" s="123">
        <f>'別表１－１'!H53</f>
        <v>1.0152000000000001</v>
      </c>
      <c r="H40" s="123">
        <f>'別表１－１'!H54</f>
        <v>0.9052</v>
      </c>
      <c r="I40" s="124" t="str">
        <f t="shared" si="1"/>
        <v>20</v>
      </c>
      <c r="J40" s="116"/>
      <c r="K40" s="112"/>
      <c r="L40" s="131">
        <v>23</v>
      </c>
      <c r="M40" s="138" t="s">
        <v>352</v>
      </c>
      <c r="N40" s="121">
        <f t="shared" si="53"/>
        <v>5.8402000000000003</v>
      </c>
      <c r="O40" s="121">
        <f t="shared" si="54"/>
        <v>0.91969999999999996</v>
      </c>
      <c r="P40" s="121">
        <f t="shared" si="55"/>
        <v>3.1301000000000001</v>
      </c>
      <c r="Q40" s="121">
        <f t="shared" si="56"/>
        <v>0.80520000000000003</v>
      </c>
      <c r="R40" s="121">
        <f t="shared" si="57"/>
        <v>1.0585</v>
      </c>
      <c r="S40" s="121">
        <f t="shared" si="58"/>
        <v>0.99690000000000001</v>
      </c>
      <c r="T40" s="124" t="str">
        <f t="shared" si="2"/>
        <v>33</v>
      </c>
    </row>
    <row r="41" spans="1:20">
      <c r="A41" s="115">
        <v>10</v>
      </c>
      <c r="B41" s="119" t="s">
        <v>309</v>
      </c>
      <c r="C41" s="121">
        <f t="shared" ref="C41" si="64">C40</f>
        <v>28.459800000000001</v>
      </c>
      <c r="D41" s="121">
        <f t="shared" ref="D41:D42" si="65">D40</f>
        <v>0.63970000000000005</v>
      </c>
      <c r="E41" s="121">
        <f t="shared" ref="E41:E42" si="66">E40</f>
        <v>3.8565999999999998</v>
      </c>
      <c r="F41" s="121">
        <f t="shared" ref="F41:F42" si="67">F40</f>
        <v>0.68879999999999997</v>
      </c>
      <c r="G41" s="121">
        <f t="shared" ref="G41:G42" si="68">G40</f>
        <v>1.0152000000000001</v>
      </c>
      <c r="H41" s="121">
        <f t="shared" ref="H41:H42" si="69">H40</f>
        <v>0.9052</v>
      </c>
      <c r="I41" s="124" t="str">
        <f t="shared" si="1"/>
        <v>20</v>
      </c>
      <c r="J41" s="116"/>
      <c r="K41" s="112"/>
      <c r="L41" s="131">
        <v>23</v>
      </c>
      <c r="M41" s="132" t="s">
        <v>353</v>
      </c>
      <c r="N41" s="121">
        <f t="shared" si="53"/>
        <v>5.8402000000000003</v>
      </c>
      <c r="O41" s="121">
        <f t="shared" si="54"/>
        <v>0.91969999999999996</v>
      </c>
      <c r="P41" s="121">
        <f t="shared" si="55"/>
        <v>3.1301000000000001</v>
      </c>
      <c r="Q41" s="121">
        <f t="shared" si="56"/>
        <v>0.80520000000000003</v>
      </c>
      <c r="R41" s="121">
        <f t="shared" si="57"/>
        <v>1.0585</v>
      </c>
      <c r="S41" s="121">
        <f t="shared" si="58"/>
        <v>0.99690000000000001</v>
      </c>
      <c r="T41" s="124" t="str">
        <f t="shared" si="2"/>
        <v>33</v>
      </c>
    </row>
    <row r="42" spans="1:20">
      <c r="A42" s="115">
        <v>10</v>
      </c>
      <c r="B42" s="119" t="s">
        <v>310</v>
      </c>
      <c r="C42" s="121">
        <f t="shared" ref="C42" si="70">C41</f>
        <v>28.459800000000001</v>
      </c>
      <c r="D42" s="121">
        <f t="shared" si="65"/>
        <v>0.63970000000000005</v>
      </c>
      <c r="E42" s="121">
        <f t="shared" si="66"/>
        <v>3.8565999999999998</v>
      </c>
      <c r="F42" s="121">
        <f t="shared" si="67"/>
        <v>0.68879999999999997</v>
      </c>
      <c r="G42" s="121">
        <f t="shared" si="68"/>
        <v>1.0152000000000001</v>
      </c>
      <c r="H42" s="121">
        <f t="shared" si="69"/>
        <v>0.9052</v>
      </c>
      <c r="I42" s="124" t="str">
        <f t="shared" si="1"/>
        <v>20</v>
      </c>
      <c r="J42" s="116"/>
      <c r="K42" s="112"/>
      <c r="L42" s="131">
        <v>23</v>
      </c>
      <c r="M42" s="138" t="s">
        <v>354</v>
      </c>
      <c r="N42" s="121">
        <f t="shared" si="53"/>
        <v>5.8402000000000003</v>
      </c>
      <c r="O42" s="121">
        <f t="shared" si="54"/>
        <v>0.91969999999999996</v>
      </c>
      <c r="P42" s="121">
        <f t="shared" si="55"/>
        <v>3.1301000000000001</v>
      </c>
      <c r="Q42" s="121">
        <f t="shared" si="56"/>
        <v>0.80520000000000003</v>
      </c>
      <c r="R42" s="121">
        <f t="shared" si="57"/>
        <v>1.0585</v>
      </c>
      <c r="S42" s="121">
        <f t="shared" si="58"/>
        <v>0.99690000000000001</v>
      </c>
      <c r="T42" s="124" t="str">
        <f t="shared" si="2"/>
        <v>33</v>
      </c>
    </row>
    <row r="43" spans="1:20">
      <c r="A43" s="115">
        <v>11</v>
      </c>
      <c r="B43" s="119" t="s">
        <v>311</v>
      </c>
      <c r="C43" s="127">
        <f>'別表１－１'!F57</f>
        <v>5.3731999999999998</v>
      </c>
      <c r="D43" s="121">
        <f>'別表１－１'!F58</f>
        <v>0.80669999999999997</v>
      </c>
      <c r="E43" s="122">
        <f>'別表１－１'!G57</f>
        <v>1.2819</v>
      </c>
      <c r="F43" s="122">
        <f>'別表１－１'!G58</f>
        <v>0.83340000000000003</v>
      </c>
      <c r="G43" s="123">
        <f>'別表１－１'!H57</f>
        <v>0.36180000000000001</v>
      </c>
      <c r="H43" s="123">
        <f>'別表１－１'!H58</f>
        <v>1.0061</v>
      </c>
      <c r="I43" s="124" t="str">
        <f t="shared" si="1"/>
        <v>21</v>
      </c>
      <c r="J43" s="116"/>
      <c r="K43" s="112"/>
      <c r="L43" s="131">
        <v>23</v>
      </c>
      <c r="M43" s="138" t="s">
        <v>355</v>
      </c>
      <c r="N43" s="121">
        <f t="shared" si="53"/>
        <v>5.8402000000000003</v>
      </c>
      <c r="O43" s="121">
        <f t="shared" si="54"/>
        <v>0.91969999999999996</v>
      </c>
      <c r="P43" s="121">
        <f t="shared" si="55"/>
        <v>3.1301000000000001</v>
      </c>
      <c r="Q43" s="121">
        <f t="shared" si="56"/>
        <v>0.80520000000000003</v>
      </c>
      <c r="R43" s="121">
        <f t="shared" si="57"/>
        <v>1.0585</v>
      </c>
      <c r="S43" s="121">
        <f t="shared" si="58"/>
        <v>0.99690000000000001</v>
      </c>
      <c r="T43" s="124" t="str">
        <f t="shared" si="2"/>
        <v>33</v>
      </c>
    </row>
    <row r="44" spans="1:20">
      <c r="A44" s="115">
        <v>11</v>
      </c>
      <c r="B44" s="119" t="s">
        <v>312</v>
      </c>
      <c r="C44" s="121">
        <f t="shared" ref="C44:C48" si="71">C43</f>
        <v>5.3731999999999998</v>
      </c>
      <c r="D44" s="121">
        <f t="shared" ref="D44:D48" si="72">D43</f>
        <v>0.80669999999999997</v>
      </c>
      <c r="E44" s="121">
        <f t="shared" ref="E44:E48" si="73">E43</f>
        <v>1.2819</v>
      </c>
      <c r="F44" s="121">
        <f t="shared" ref="F44:F48" si="74">F43</f>
        <v>0.83340000000000003</v>
      </c>
      <c r="G44" s="121">
        <f t="shared" ref="G44:G48" si="75">G43</f>
        <v>0.36180000000000001</v>
      </c>
      <c r="H44" s="121">
        <f t="shared" ref="H44:H48" si="76">H43</f>
        <v>1.0061</v>
      </c>
      <c r="I44" s="124" t="str">
        <f t="shared" si="1"/>
        <v>21</v>
      </c>
      <c r="J44" s="116"/>
      <c r="K44" s="112"/>
      <c r="L44" s="133">
        <v>23</v>
      </c>
      <c r="M44" s="134" t="s">
        <v>356</v>
      </c>
      <c r="N44" s="121">
        <f t="shared" si="53"/>
        <v>5.8402000000000003</v>
      </c>
      <c r="O44" s="121">
        <f t="shared" si="54"/>
        <v>0.91969999999999996</v>
      </c>
      <c r="P44" s="121">
        <f t="shared" si="55"/>
        <v>3.1301000000000001</v>
      </c>
      <c r="Q44" s="121">
        <f t="shared" si="56"/>
        <v>0.80520000000000003</v>
      </c>
      <c r="R44" s="121">
        <f t="shared" si="57"/>
        <v>1.0585</v>
      </c>
      <c r="S44" s="121">
        <f t="shared" si="58"/>
        <v>0.99690000000000001</v>
      </c>
      <c r="T44" s="124" t="str">
        <f t="shared" si="2"/>
        <v>33</v>
      </c>
    </row>
    <row r="45" spans="1:20">
      <c r="A45" s="115">
        <v>11</v>
      </c>
      <c r="B45" s="135" t="s">
        <v>313</v>
      </c>
      <c r="C45" s="121">
        <f t="shared" si="71"/>
        <v>5.3731999999999998</v>
      </c>
      <c r="D45" s="121">
        <f t="shared" si="72"/>
        <v>0.80669999999999997</v>
      </c>
      <c r="E45" s="121">
        <f t="shared" si="73"/>
        <v>1.2819</v>
      </c>
      <c r="F45" s="121">
        <f t="shared" si="74"/>
        <v>0.83340000000000003</v>
      </c>
      <c r="G45" s="121">
        <f t="shared" si="75"/>
        <v>0.36180000000000001</v>
      </c>
      <c r="H45" s="121">
        <f t="shared" si="76"/>
        <v>1.0061</v>
      </c>
      <c r="I45" s="124" t="str">
        <f t="shared" si="1"/>
        <v>21</v>
      </c>
      <c r="J45" s="116"/>
      <c r="K45" s="112"/>
      <c r="L45" s="146"/>
      <c r="M45" s="112"/>
      <c r="T45" s="116"/>
    </row>
    <row r="46" spans="1:20">
      <c r="A46" s="115">
        <v>11</v>
      </c>
      <c r="B46" s="119" t="s">
        <v>374</v>
      </c>
      <c r="C46" s="121">
        <f t="shared" si="71"/>
        <v>5.3731999999999998</v>
      </c>
      <c r="D46" s="121">
        <f t="shared" si="72"/>
        <v>0.80669999999999997</v>
      </c>
      <c r="E46" s="121">
        <f t="shared" si="73"/>
        <v>1.2819</v>
      </c>
      <c r="F46" s="121">
        <f t="shared" si="74"/>
        <v>0.83340000000000003</v>
      </c>
      <c r="G46" s="121">
        <f t="shared" si="75"/>
        <v>0.36180000000000001</v>
      </c>
      <c r="H46" s="121">
        <f t="shared" si="76"/>
        <v>1.0061</v>
      </c>
      <c r="I46" s="124" t="str">
        <f t="shared" si="1"/>
        <v>21</v>
      </c>
      <c r="J46" s="116"/>
      <c r="K46" s="112"/>
      <c r="L46" s="146"/>
      <c r="M46" s="112"/>
      <c r="T46" s="147"/>
    </row>
    <row r="47" spans="1:20">
      <c r="A47" s="115">
        <v>11</v>
      </c>
      <c r="B47" s="119" t="s">
        <v>375</v>
      </c>
      <c r="C47" s="121">
        <f t="shared" si="71"/>
        <v>5.3731999999999998</v>
      </c>
      <c r="D47" s="121">
        <f t="shared" si="72"/>
        <v>0.80669999999999997</v>
      </c>
      <c r="E47" s="121">
        <f t="shared" si="73"/>
        <v>1.2819</v>
      </c>
      <c r="F47" s="121">
        <f t="shared" si="74"/>
        <v>0.83340000000000003</v>
      </c>
      <c r="G47" s="121">
        <f t="shared" si="75"/>
        <v>0.36180000000000001</v>
      </c>
      <c r="H47" s="121">
        <f t="shared" si="76"/>
        <v>1.0061</v>
      </c>
      <c r="I47" s="124" t="str">
        <f t="shared" ref="I47" si="77">RIGHT(B47,2)</f>
        <v>21</v>
      </c>
      <c r="J47" s="116"/>
      <c r="K47" s="112"/>
      <c r="L47" s="146"/>
      <c r="M47" s="112"/>
      <c r="T47" s="116"/>
    </row>
    <row r="48" spans="1:20">
      <c r="A48" s="115">
        <v>11</v>
      </c>
      <c r="B48" s="119" t="s">
        <v>376</v>
      </c>
      <c r="C48" s="121">
        <f t="shared" si="71"/>
        <v>5.3731999999999998</v>
      </c>
      <c r="D48" s="121">
        <f t="shared" si="72"/>
        <v>0.80669999999999997</v>
      </c>
      <c r="E48" s="121">
        <f t="shared" si="73"/>
        <v>1.2819</v>
      </c>
      <c r="F48" s="121">
        <f t="shared" si="74"/>
        <v>0.83340000000000003</v>
      </c>
      <c r="G48" s="121">
        <f t="shared" si="75"/>
        <v>0.36180000000000001</v>
      </c>
      <c r="H48" s="121">
        <f t="shared" si="76"/>
        <v>1.0061</v>
      </c>
      <c r="I48" s="124" t="str">
        <f t="shared" si="1"/>
        <v>21</v>
      </c>
      <c r="J48" s="116"/>
      <c r="K48" s="112"/>
      <c r="L48" s="146"/>
      <c r="M48" s="148"/>
    </row>
    <row r="49" spans="1:13">
      <c r="A49" s="115">
        <v>12</v>
      </c>
      <c r="B49" s="135" t="s">
        <v>314</v>
      </c>
      <c r="C49" s="121">
        <f>'別表１－１'!F59</f>
        <v>4.8696999999999999</v>
      </c>
      <c r="D49" s="121">
        <f>'別表１－１'!F60</f>
        <v>0.91969999999999996</v>
      </c>
      <c r="E49" s="122">
        <f>'別表１－１'!G59</f>
        <v>2.8734999999999999</v>
      </c>
      <c r="F49" s="122">
        <f>'別表１－１'!G60</f>
        <v>0.80520000000000003</v>
      </c>
      <c r="G49" s="123">
        <f>'別表１－１'!H59</f>
        <v>1.0305</v>
      </c>
      <c r="H49" s="123">
        <f>'別表１－１'!H60</f>
        <v>0.99690000000000001</v>
      </c>
      <c r="I49" s="124" t="str">
        <f t="shared" si="1"/>
        <v>22</v>
      </c>
      <c r="J49" s="116"/>
      <c r="K49" s="112"/>
      <c r="L49" s="146"/>
      <c r="M49" s="148"/>
    </row>
    <row r="50" spans="1:13">
      <c r="A50" s="115">
        <v>12</v>
      </c>
      <c r="B50" s="119" t="s">
        <v>315</v>
      </c>
      <c r="C50" s="121">
        <f t="shared" ref="C50:C52" si="78">C49</f>
        <v>4.8696999999999999</v>
      </c>
      <c r="D50" s="121">
        <f t="shared" ref="D50:D52" si="79">D49</f>
        <v>0.91969999999999996</v>
      </c>
      <c r="E50" s="121">
        <f t="shared" ref="E50:E52" si="80">E49</f>
        <v>2.8734999999999999</v>
      </c>
      <c r="F50" s="121">
        <f t="shared" ref="F50:F52" si="81">F49</f>
        <v>0.80520000000000003</v>
      </c>
      <c r="G50" s="121">
        <f t="shared" ref="G50:G52" si="82">G49</f>
        <v>1.0305</v>
      </c>
      <c r="H50" s="121">
        <f t="shared" ref="H50:H52" si="83">H49</f>
        <v>0.99690000000000001</v>
      </c>
      <c r="I50" s="124" t="str">
        <f t="shared" si="1"/>
        <v>22</v>
      </c>
      <c r="J50" s="116"/>
      <c r="K50" s="112"/>
    </row>
    <row r="51" spans="1:13">
      <c r="A51" s="115">
        <v>12</v>
      </c>
      <c r="B51" s="119" t="s">
        <v>316</v>
      </c>
      <c r="C51" s="121">
        <f t="shared" si="78"/>
        <v>4.8696999999999999</v>
      </c>
      <c r="D51" s="121">
        <f t="shared" si="79"/>
        <v>0.91969999999999996</v>
      </c>
      <c r="E51" s="121">
        <f t="shared" si="80"/>
        <v>2.8734999999999999</v>
      </c>
      <c r="F51" s="121">
        <f t="shared" si="81"/>
        <v>0.80520000000000003</v>
      </c>
      <c r="G51" s="121">
        <f t="shared" si="82"/>
        <v>1.0305</v>
      </c>
      <c r="H51" s="121">
        <f t="shared" si="83"/>
        <v>0.99690000000000001</v>
      </c>
      <c r="I51" s="124" t="str">
        <f t="shared" si="1"/>
        <v>22</v>
      </c>
      <c r="J51" s="116"/>
      <c r="K51" s="112"/>
    </row>
    <row r="52" spans="1:13">
      <c r="A52" s="115">
        <v>12</v>
      </c>
      <c r="B52" s="135" t="s">
        <v>317</v>
      </c>
      <c r="C52" s="121">
        <f t="shared" si="78"/>
        <v>4.8696999999999999</v>
      </c>
      <c r="D52" s="121">
        <f t="shared" si="79"/>
        <v>0.91969999999999996</v>
      </c>
      <c r="E52" s="121">
        <f t="shared" si="80"/>
        <v>2.8734999999999999</v>
      </c>
      <c r="F52" s="121">
        <f t="shared" si="81"/>
        <v>0.80520000000000003</v>
      </c>
      <c r="G52" s="121">
        <f t="shared" si="82"/>
        <v>1.0305</v>
      </c>
      <c r="H52" s="121">
        <f t="shared" si="83"/>
        <v>0.99690000000000001</v>
      </c>
      <c r="I52" s="124" t="str">
        <f t="shared" si="1"/>
        <v>22</v>
      </c>
      <c r="J52" s="116"/>
      <c r="K52" s="112"/>
    </row>
    <row r="53" spans="1:13">
      <c r="A53" s="149" t="s">
        <v>249</v>
      </c>
      <c r="B53" s="132" t="s">
        <v>248</v>
      </c>
      <c r="C53" s="116"/>
      <c r="E53" s="116"/>
      <c r="F53" s="116"/>
      <c r="G53" s="116"/>
      <c r="H53" s="116"/>
      <c r="I53" s="116"/>
      <c r="J53" s="147"/>
      <c r="K53" s="112"/>
    </row>
    <row r="54" spans="1:13">
      <c r="A54" s="150" t="s">
        <v>251</v>
      </c>
      <c r="B54" s="132" t="s">
        <v>250</v>
      </c>
      <c r="C54" s="147"/>
      <c r="E54" s="147"/>
      <c r="F54" s="147"/>
      <c r="G54" s="147"/>
      <c r="H54" s="147"/>
      <c r="I54" s="147"/>
      <c r="J54" s="116"/>
      <c r="K54" s="112"/>
    </row>
    <row r="55" spans="1:13">
      <c r="A55" s="151" t="s">
        <v>253</v>
      </c>
      <c r="B55" s="142" t="s">
        <v>252</v>
      </c>
      <c r="C55" s="116"/>
      <c r="E55" s="116"/>
      <c r="F55" s="116"/>
      <c r="G55" s="116"/>
      <c r="H55" s="116"/>
      <c r="I55" s="116"/>
    </row>
    <row r="59" spans="1:13">
      <c r="D59">
        <v>1</v>
      </c>
      <c r="E59" s="7">
        <v>2.0737999999999999</v>
      </c>
    </row>
    <row r="60" spans="1:13">
      <c r="D60">
        <v>2</v>
      </c>
      <c r="E60" s="7">
        <v>1.5395000000000001</v>
      </c>
    </row>
    <row r="61" spans="1:13">
      <c r="D61">
        <v>3</v>
      </c>
      <c r="E61" s="7">
        <v>2.8136999999999999</v>
      </c>
    </row>
    <row r="62" spans="1:13">
      <c r="D62">
        <v>4</v>
      </c>
      <c r="E62" s="7">
        <v>1.1125</v>
      </c>
    </row>
    <row r="63" spans="1:13">
      <c r="D63">
        <v>5</v>
      </c>
      <c r="E63" s="7">
        <v>0.87970000000000004</v>
      </c>
    </row>
    <row r="64" spans="1:13">
      <c r="D64">
        <v>6</v>
      </c>
      <c r="E64" s="7">
        <v>0.39250000000000002</v>
      </c>
    </row>
    <row r="65" spans="4:5">
      <c r="D65">
        <v>7</v>
      </c>
      <c r="E65" s="7">
        <v>1.0774999999999999</v>
      </c>
    </row>
    <row r="66" spans="4:5">
      <c r="D66">
        <v>8</v>
      </c>
      <c r="E66" s="7">
        <v>6.9840999999999998</v>
      </c>
    </row>
    <row r="67" spans="4:5">
      <c r="D67">
        <v>9</v>
      </c>
      <c r="E67" s="7">
        <v>1.0259</v>
      </c>
    </row>
    <row r="68" spans="4:5">
      <c r="D68">
        <v>10</v>
      </c>
      <c r="E68" s="7">
        <v>2.6875</v>
      </c>
    </row>
    <row r="69" spans="4:5">
      <c r="D69">
        <v>11</v>
      </c>
      <c r="E69" s="7">
        <v>0.38009999999999999</v>
      </c>
    </row>
    <row r="70" spans="4:5">
      <c r="D70">
        <v>12</v>
      </c>
      <c r="E70" s="7">
        <v>3.0895999999999999</v>
      </c>
    </row>
    <row r="71" spans="4:5">
      <c r="E71" s="7"/>
    </row>
  </sheetData>
  <sheetProtection algorithmName="SHA-512" hashValue="15FW9zfFAWK40qPJp3RTC7vow5lpM1iPbEwzIOYlMG0N71hW+UyyXoWfErODhk3msodsTGa3YdtQgzppGLiL/w==" saltValue="Zggrg5aSC5ChXSHC4Kk/UQ==" spinCount="100000" sheet="1" objects="1" scenarios="1"/>
  <mergeCells count="14">
    <mergeCell ref="B1:H1"/>
    <mergeCell ref="C6:D6"/>
    <mergeCell ref="C2:D2"/>
    <mergeCell ref="E2:F2"/>
    <mergeCell ref="G2:H2"/>
    <mergeCell ref="E6:F6"/>
    <mergeCell ref="G6:H6"/>
    <mergeCell ref="N6:O6"/>
    <mergeCell ref="P6:Q6"/>
    <mergeCell ref="R6:S6"/>
    <mergeCell ref="M1:S1"/>
    <mergeCell ref="N2:O2"/>
    <mergeCell ref="P2:Q2"/>
    <mergeCell ref="R2:S2"/>
  </mergeCells>
  <phoneticPr fontId="3"/>
  <pageMargins left="0.7" right="0.7" top="0.75" bottom="0.75" header="0.3" footer="0.3"/>
  <pageSetup paperSize="9" scale="65" orientation="portrait" r:id="rId1"/>
  <rowBreaks count="1" manualBreakCount="1">
    <brk id="54" max="16383" man="1"/>
  </rowBreaks>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T68"/>
  <sheetViews>
    <sheetView workbookViewId="0">
      <selection activeCell="D18" sqref="D18"/>
    </sheetView>
  </sheetViews>
  <sheetFormatPr defaultRowHeight="18.75"/>
  <cols>
    <col min="2" max="2" width="34.75" customWidth="1"/>
    <col min="9" max="9" width="7.25" customWidth="1"/>
    <col min="13" max="13" width="34.75" customWidth="1"/>
    <col min="20" max="20" width="7.25" customWidth="1"/>
  </cols>
  <sheetData>
    <row r="1" spans="1:20">
      <c r="B1" s="214" t="s">
        <v>321</v>
      </c>
      <c r="C1" s="214"/>
      <c r="D1" s="214"/>
      <c r="E1" s="214"/>
      <c r="F1" s="214"/>
      <c r="G1" s="214"/>
      <c r="H1" s="214"/>
      <c r="M1" s="214" t="s">
        <v>358</v>
      </c>
      <c r="N1" s="214"/>
      <c r="O1" s="214"/>
      <c r="P1" s="214"/>
      <c r="Q1" s="214"/>
      <c r="R1" s="214"/>
      <c r="S1" s="214"/>
    </row>
    <row r="2" spans="1:20">
      <c r="B2" s="34" t="s">
        <v>278</v>
      </c>
      <c r="C2" s="214" t="s">
        <v>150</v>
      </c>
      <c r="D2" s="214"/>
      <c r="E2" s="342" t="s">
        <v>151</v>
      </c>
      <c r="F2" s="342"/>
      <c r="G2" s="342" t="s">
        <v>152</v>
      </c>
      <c r="H2" s="342"/>
      <c r="M2" s="34" t="s">
        <v>278</v>
      </c>
      <c r="N2" s="214" t="s">
        <v>150</v>
      </c>
      <c r="O2" s="214"/>
      <c r="P2" s="342" t="s">
        <v>151</v>
      </c>
      <c r="Q2" s="342"/>
      <c r="R2" s="342" t="s">
        <v>152</v>
      </c>
      <c r="S2" s="342"/>
    </row>
    <row r="3" spans="1:20">
      <c r="B3" s="112">
        <f>積算!D10</f>
        <v>0</v>
      </c>
      <c r="C3" t="s">
        <v>255</v>
      </c>
      <c r="D3" t="s">
        <v>237</v>
      </c>
      <c r="E3" t="s">
        <v>255</v>
      </c>
      <c r="F3" t="s">
        <v>237</v>
      </c>
      <c r="G3" t="s">
        <v>255</v>
      </c>
      <c r="H3" t="s">
        <v>237</v>
      </c>
      <c r="M3" s="112" t="str">
        <f>積算!H10</f>
        <v>-</v>
      </c>
      <c r="N3" t="s">
        <v>255</v>
      </c>
      <c r="O3" t="s">
        <v>237</v>
      </c>
      <c r="P3" t="s">
        <v>255</v>
      </c>
      <c r="Q3" t="s">
        <v>237</v>
      </c>
      <c r="R3" t="s">
        <v>255</v>
      </c>
      <c r="S3" t="s">
        <v>237</v>
      </c>
    </row>
    <row r="4" spans="1:20">
      <c r="B4" t="str">
        <f>RIGHT(B3,2)</f>
        <v>0</v>
      </c>
      <c r="C4" s="113" t="e">
        <f>LOOKUP(B4,I8:I52,C8:C52)</f>
        <v>#N/A</v>
      </c>
      <c r="D4" s="113" t="e">
        <f>LOOKUP(B4,I8:I52,D8:D52)</f>
        <v>#N/A</v>
      </c>
      <c r="E4" s="113" t="e">
        <f>LOOKUP(B4,I8:I52,E8:E52)</f>
        <v>#N/A</v>
      </c>
      <c r="F4" s="113" t="e">
        <f>LOOKUP(B4,I8:I52,F8:F52)</f>
        <v>#N/A</v>
      </c>
      <c r="G4" s="113" t="e">
        <f>LOOKUP(B4,I8:I52,G8:G52)</f>
        <v>#N/A</v>
      </c>
      <c r="H4" s="113" t="e">
        <f>LOOKUP(B4,I8:I52,H8:H52)</f>
        <v>#N/A</v>
      </c>
      <c r="M4" t="str">
        <f>RIGHT(M3,2)</f>
        <v>-</v>
      </c>
      <c r="N4" s="113" t="e">
        <f>LOOKUP(M4,T8:T47,N8:N47)</f>
        <v>#N/A</v>
      </c>
      <c r="O4" s="113" t="e">
        <f>LOOKUP(M4,T8:T47,O8:O47)</f>
        <v>#N/A</v>
      </c>
      <c r="P4" s="113" t="e">
        <f>LOOKUP(M4,T8:T47,P8:P47)</f>
        <v>#N/A</v>
      </c>
      <c r="Q4" s="113" t="e">
        <f>LOOKUP(M4,T8:T47,Q8:Q47)</f>
        <v>#N/A</v>
      </c>
      <c r="R4" s="113" t="e">
        <f>LOOKUP(M4,T8:T47,R8:R47)</f>
        <v>#N/A</v>
      </c>
      <c r="S4" s="113" t="e">
        <f>LOOKUP(M4,T8:T47,S8:S47)</f>
        <v>#N/A</v>
      </c>
    </row>
    <row r="6" spans="1:20">
      <c r="A6" s="114"/>
      <c r="B6" s="115" t="s">
        <v>129</v>
      </c>
      <c r="C6" s="340" t="s">
        <v>150</v>
      </c>
      <c r="D6" s="340"/>
      <c r="E6" s="341" t="s">
        <v>151</v>
      </c>
      <c r="F6" s="341"/>
      <c r="G6" s="341" t="s">
        <v>152</v>
      </c>
      <c r="H6" s="341"/>
      <c r="I6" s="115"/>
      <c r="J6" s="116"/>
      <c r="K6" s="116"/>
      <c r="L6" s="117"/>
      <c r="M6" s="118" t="s">
        <v>130</v>
      </c>
      <c r="N6" s="340" t="s">
        <v>150</v>
      </c>
      <c r="O6" s="340"/>
      <c r="P6" s="341" t="s">
        <v>151</v>
      </c>
      <c r="Q6" s="341"/>
      <c r="R6" s="341" t="s">
        <v>152</v>
      </c>
      <c r="S6" s="341"/>
      <c r="T6" s="115"/>
    </row>
    <row r="7" spans="1:20">
      <c r="A7" s="114"/>
      <c r="B7" s="119"/>
      <c r="C7" s="115" t="s">
        <v>255</v>
      </c>
      <c r="D7" s="115" t="s">
        <v>237</v>
      </c>
      <c r="E7" s="115" t="s">
        <v>255</v>
      </c>
      <c r="F7" s="115" t="s">
        <v>237</v>
      </c>
      <c r="G7" s="115" t="s">
        <v>255</v>
      </c>
      <c r="H7" s="115" t="s">
        <v>237</v>
      </c>
      <c r="I7" s="115"/>
      <c r="J7" s="116"/>
      <c r="K7" s="116"/>
      <c r="L7" s="117"/>
      <c r="M7" s="119"/>
      <c r="N7" s="115" t="s">
        <v>255</v>
      </c>
      <c r="O7" s="115" t="s">
        <v>237</v>
      </c>
      <c r="P7" s="115" t="s">
        <v>255</v>
      </c>
      <c r="Q7" s="115" t="s">
        <v>237</v>
      </c>
      <c r="R7" s="115" t="s">
        <v>255</v>
      </c>
      <c r="S7" s="115" t="s">
        <v>237</v>
      </c>
      <c r="T7" s="115"/>
    </row>
    <row r="8" spans="1:20">
      <c r="A8" s="115">
        <v>1</v>
      </c>
      <c r="B8" s="120" t="s">
        <v>279</v>
      </c>
      <c r="C8" s="143">
        <f>'別表１－１'!I9</f>
        <v>4.2469999999999999</v>
      </c>
      <c r="D8" s="143">
        <f>'別表１－１'!I10</f>
        <v>0.57509999999999994</v>
      </c>
      <c r="E8" s="123">
        <f>'別表１－１'!J9</f>
        <v>0.40910000000000002</v>
      </c>
      <c r="F8" s="123">
        <f>'別表１－１'!J10</f>
        <v>0.74060000000000004</v>
      </c>
      <c r="G8" s="123">
        <f>'別表１－１'!K9</f>
        <v>0.54239999999999999</v>
      </c>
      <c r="H8" s="123">
        <f>'別表１－１'!K10</f>
        <v>0.68269999999999997</v>
      </c>
      <c r="I8" s="124" t="str">
        <f>RIGHT(B8,2)</f>
        <v>11</v>
      </c>
      <c r="J8" s="116"/>
      <c r="K8" s="116"/>
      <c r="L8" s="125">
        <v>13</v>
      </c>
      <c r="M8" s="126" t="s">
        <v>322</v>
      </c>
      <c r="N8" s="123">
        <f>'別表１－１'!I11</f>
        <v>1.8563000000000001</v>
      </c>
      <c r="O8" s="123">
        <f>'別表１－１'!I12</f>
        <v>0.73870000000000002</v>
      </c>
      <c r="P8" s="123">
        <f>'別表１－１'!J11</f>
        <v>1.77E-2</v>
      </c>
      <c r="Q8" s="123">
        <f>'別表１－１'!J12</f>
        <v>1.0439000000000001</v>
      </c>
      <c r="R8" s="123">
        <f>'別表１－１'!K11</f>
        <v>0.1138</v>
      </c>
      <c r="S8" s="123">
        <f>'別表１－１'!K12</f>
        <v>0.88049999999999995</v>
      </c>
      <c r="T8" s="124" t="str">
        <f>RIGHT(M8,2)</f>
        <v>23</v>
      </c>
    </row>
    <row r="9" spans="1:20">
      <c r="A9" s="115">
        <v>1</v>
      </c>
      <c r="B9" s="130" t="s">
        <v>280</v>
      </c>
      <c r="C9" s="143">
        <f>'別表１－１'!I9</f>
        <v>4.2469999999999999</v>
      </c>
      <c r="D9" s="143">
        <f>'別表１－１'!I10</f>
        <v>0.57509999999999994</v>
      </c>
      <c r="E9" s="123">
        <f>'別表１－１'!J9</f>
        <v>0.40910000000000002</v>
      </c>
      <c r="F9" s="123">
        <f>'別表１－１'!J10</f>
        <v>0.74060000000000004</v>
      </c>
      <c r="G9" s="123">
        <f>'別表１－１'!K9</f>
        <v>0.54239999999999999</v>
      </c>
      <c r="H9" s="123">
        <f>'別表１－１'!K10</f>
        <v>0.68269999999999997</v>
      </c>
      <c r="I9" s="124" t="str">
        <f t="shared" ref="I9:I52" si="0">RIGHT(B9,2)</f>
        <v>11</v>
      </c>
      <c r="J9" s="116"/>
      <c r="K9" s="112"/>
      <c r="L9" s="131">
        <v>13</v>
      </c>
      <c r="M9" s="132" t="s">
        <v>323</v>
      </c>
      <c r="N9" s="123">
        <f t="shared" ref="N9:N10" si="1">N8</f>
        <v>1.8563000000000001</v>
      </c>
      <c r="O9" s="123">
        <f t="shared" ref="O9:O10" si="2">O8</f>
        <v>0.73870000000000002</v>
      </c>
      <c r="P9" s="123">
        <f t="shared" ref="P9:P10" si="3">P8</f>
        <v>1.77E-2</v>
      </c>
      <c r="Q9" s="123">
        <f t="shared" ref="Q9:Q10" si="4">Q8</f>
        <v>1.0439000000000001</v>
      </c>
      <c r="R9" s="123">
        <f t="shared" ref="R9:R10" si="5">R8</f>
        <v>0.1138</v>
      </c>
      <c r="S9" s="123">
        <f t="shared" ref="S9:S10" si="6">S8</f>
        <v>0.88049999999999995</v>
      </c>
      <c r="T9" s="124" t="str">
        <f t="shared" ref="T9:T46" si="7">RIGHT(M9,2)</f>
        <v>23</v>
      </c>
    </row>
    <row r="10" spans="1:20">
      <c r="A10" s="115">
        <v>1</v>
      </c>
      <c r="B10" s="130" t="s">
        <v>281</v>
      </c>
      <c r="C10" s="143">
        <f>'別表１－１'!I9</f>
        <v>4.2469999999999999</v>
      </c>
      <c r="D10" s="143">
        <f>'別表１－１'!I10</f>
        <v>0.57509999999999994</v>
      </c>
      <c r="E10" s="123">
        <f>'別表１－１'!J9</f>
        <v>0.40910000000000002</v>
      </c>
      <c r="F10" s="123">
        <f>'別表１－１'!J10</f>
        <v>0.74060000000000004</v>
      </c>
      <c r="G10" s="123">
        <f>'別表１－１'!K9</f>
        <v>0.54239999999999999</v>
      </c>
      <c r="H10" s="123">
        <f>'別表１－１'!K10</f>
        <v>0.68269999999999997</v>
      </c>
      <c r="I10" s="124" t="str">
        <f t="shared" si="0"/>
        <v>11</v>
      </c>
      <c r="K10" s="112"/>
      <c r="L10" s="133">
        <v>13</v>
      </c>
      <c r="M10" s="134" t="s">
        <v>324</v>
      </c>
      <c r="N10" s="123">
        <f t="shared" si="1"/>
        <v>1.8563000000000001</v>
      </c>
      <c r="O10" s="123">
        <f t="shared" si="2"/>
        <v>0.73870000000000002</v>
      </c>
      <c r="P10" s="123">
        <f t="shared" si="3"/>
        <v>1.77E-2</v>
      </c>
      <c r="Q10" s="123">
        <f t="shared" si="4"/>
        <v>1.0439000000000001</v>
      </c>
      <c r="R10" s="123">
        <f t="shared" si="5"/>
        <v>0.1138</v>
      </c>
      <c r="S10" s="123">
        <f t="shared" si="6"/>
        <v>0.88049999999999995</v>
      </c>
      <c r="T10" s="124" t="str">
        <f t="shared" si="7"/>
        <v>23</v>
      </c>
    </row>
    <row r="11" spans="1:20">
      <c r="A11" s="115">
        <v>1</v>
      </c>
      <c r="B11" s="130" t="s">
        <v>282</v>
      </c>
      <c r="C11" s="143">
        <f>'別表１－１'!I9</f>
        <v>4.2469999999999999</v>
      </c>
      <c r="D11" s="143">
        <f>'別表１－１'!I10</f>
        <v>0.57509999999999994</v>
      </c>
      <c r="E11" s="123">
        <f>'別表１－１'!J9</f>
        <v>0.40910000000000002</v>
      </c>
      <c r="F11" s="123">
        <f>'別表１－１'!J10</f>
        <v>0.74060000000000004</v>
      </c>
      <c r="G11" s="123">
        <f>'別表１－１'!K9</f>
        <v>0.54239999999999999</v>
      </c>
      <c r="H11" s="123">
        <f>'別表１－１'!K10</f>
        <v>0.68269999999999997</v>
      </c>
      <c r="I11" s="124" t="str">
        <f t="shared" si="0"/>
        <v>11</v>
      </c>
      <c r="K11" s="112"/>
      <c r="L11" s="131">
        <v>14</v>
      </c>
      <c r="M11" s="132" t="s">
        <v>325</v>
      </c>
      <c r="N11" s="152">
        <f>'別表１－１'!I15</f>
        <v>11.559900000000001</v>
      </c>
      <c r="O11" s="123">
        <f>'別表１－１'!I16</f>
        <v>0.55349999999999999</v>
      </c>
      <c r="P11" s="123">
        <f>'別表１－１'!J15</f>
        <v>3.3898000000000001</v>
      </c>
      <c r="Q11" s="123">
        <f>'別表１－１'!J16</f>
        <v>0.54179999999999995</v>
      </c>
      <c r="R11" s="123">
        <f>'別表１－１'!K15</f>
        <v>3.1225999999999998</v>
      </c>
      <c r="S11" s="123">
        <f>'別表１－１'!K16</f>
        <v>0.59340000000000004</v>
      </c>
      <c r="T11" s="124" t="str">
        <f t="shared" si="7"/>
        <v>24</v>
      </c>
    </row>
    <row r="12" spans="1:20">
      <c r="A12" s="115">
        <v>2</v>
      </c>
      <c r="B12" s="135" t="s">
        <v>283</v>
      </c>
      <c r="C12" s="123">
        <f>'別表１－１'!I13</f>
        <v>8.9382999999999999</v>
      </c>
      <c r="D12" s="123">
        <f>'別表１－１'!I14</f>
        <v>0.55349999999999999</v>
      </c>
      <c r="E12" s="123">
        <f>'別表１－１'!J13</f>
        <v>3.3898000000000001</v>
      </c>
      <c r="F12" s="123">
        <f>'別表１－１'!J14</f>
        <v>0.54179999999999995</v>
      </c>
      <c r="G12" s="123">
        <f>'別表１－１'!K13</f>
        <v>2.4378000000000002</v>
      </c>
      <c r="H12" s="123">
        <f>'別表１－１'!K14</f>
        <v>0.59340000000000004</v>
      </c>
      <c r="I12" s="124" t="str">
        <f t="shared" si="0"/>
        <v>12</v>
      </c>
      <c r="K12" s="112"/>
      <c r="L12" s="131">
        <v>14</v>
      </c>
      <c r="M12" s="136" t="s">
        <v>326</v>
      </c>
      <c r="N12" s="123">
        <f t="shared" ref="N12:N15" si="8">N11</f>
        <v>11.559900000000001</v>
      </c>
      <c r="O12" s="123">
        <f t="shared" ref="O12:O15" si="9">O11</f>
        <v>0.55349999999999999</v>
      </c>
      <c r="P12" s="123">
        <f t="shared" ref="P12:P15" si="10">P11</f>
        <v>3.3898000000000001</v>
      </c>
      <c r="Q12" s="123">
        <f t="shared" ref="Q12:Q15" si="11">Q11</f>
        <v>0.54179999999999995</v>
      </c>
      <c r="R12" s="123">
        <f t="shared" ref="R12:R15" si="12">R11</f>
        <v>3.1225999999999998</v>
      </c>
      <c r="S12" s="123">
        <f t="shared" ref="S12:S15" si="13">S11</f>
        <v>0.59340000000000004</v>
      </c>
      <c r="T12" s="124" t="str">
        <f t="shared" si="7"/>
        <v>24</v>
      </c>
    </row>
    <row r="13" spans="1:20">
      <c r="A13" s="115">
        <v>2</v>
      </c>
      <c r="B13" s="119" t="s">
        <v>284</v>
      </c>
      <c r="C13" s="123">
        <f>'別表１－１'!I13</f>
        <v>8.9382999999999999</v>
      </c>
      <c r="D13" s="123">
        <f>'別表１－１'!I14</f>
        <v>0.55349999999999999</v>
      </c>
      <c r="E13" s="123">
        <f>'別表１－１'!J13</f>
        <v>3.3898000000000001</v>
      </c>
      <c r="F13" s="123">
        <f>'別表１－１'!J14</f>
        <v>0.54179999999999995</v>
      </c>
      <c r="G13" s="123">
        <f>'別表１－１'!K13</f>
        <v>2.4378000000000002</v>
      </c>
      <c r="H13" s="123">
        <f>'別表１－１'!K14</f>
        <v>0.59340000000000004</v>
      </c>
      <c r="I13" s="124" t="str">
        <f t="shared" si="0"/>
        <v>12</v>
      </c>
      <c r="K13" s="112"/>
      <c r="L13" s="131">
        <v>14</v>
      </c>
      <c r="M13" s="136" t="s">
        <v>327</v>
      </c>
      <c r="N13" s="123">
        <f t="shared" si="8"/>
        <v>11.559900000000001</v>
      </c>
      <c r="O13" s="123">
        <f t="shared" si="9"/>
        <v>0.55349999999999999</v>
      </c>
      <c r="P13" s="123">
        <f t="shared" si="10"/>
        <v>3.3898000000000001</v>
      </c>
      <c r="Q13" s="123">
        <f t="shared" si="11"/>
        <v>0.54179999999999995</v>
      </c>
      <c r="R13" s="123">
        <f t="shared" si="12"/>
        <v>3.1225999999999998</v>
      </c>
      <c r="S13" s="123">
        <f t="shared" si="13"/>
        <v>0.59340000000000004</v>
      </c>
      <c r="T13" s="124" t="str">
        <f t="shared" si="7"/>
        <v>24</v>
      </c>
    </row>
    <row r="14" spans="1:20">
      <c r="A14" s="115">
        <v>3</v>
      </c>
      <c r="B14" s="119" t="s">
        <v>285</v>
      </c>
      <c r="C14" s="123">
        <f>'別表１－１'!I17</f>
        <v>0.96460000000000001</v>
      </c>
      <c r="D14" s="123">
        <f>'別表１－１'!I18</f>
        <v>0.9113</v>
      </c>
      <c r="E14" s="123">
        <f>'別表１－１'!J17</f>
        <v>1.1854</v>
      </c>
      <c r="F14" s="123">
        <f>'別表１－１'!J18</f>
        <v>0.6704</v>
      </c>
      <c r="G14" s="123">
        <f>'別表１－１'!K17</f>
        <v>0.69520000000000004</v>
      </c>
      <c r="H14" s="123">
        <f>'別表１－１'!K18</f>
        <v>0.85040000000000004</v>
      </c>
      <c r="I14" s="124" t="str">
        <f t="shared" si="0"/>
        <v>13</v>
      </c>
      <c r="K14" s="112"/>
      <c r="L14" s="131">
        <v>14</v>
      </c>
      <c r="M14" s="136" t="s">
        <v>328</v>
      </c>
      <c r="N14" s="123">
        <f t="shared" si="8"/>
        <v>11.559900000000001</v>
      </c>
      <c r="O14" s="123">
        <f t="shared" si="9"/>
        <v>0.55349999999999999</v>
      </c>
      <c r="P14" s="123">
        <f t="shared" si="10"/>
        <v>3.3898000000000001</v>
      </c>
      <c r="Q14" s="123">
        <f t="shared" si="11"/>
        <v>0.54179999999999995</v>
      </c>
      <c r="R14" s="123">
        <f t="shared" si="12"/>
        <v>3.1225999999999998</v>
      </c>
      <c r="S14" s="123">
        <f t="shared" si="13"/>
        <v>0.59340000000000004</v>
      </c>
      <c r="T14" s="124" t="str">
        <f t="shared" si="7"/>
        <v>24</v>
      </c>
    </row>
    <row r="15" spans="1:20">
      <c r="A15" s="115">
        <v>3</v>
      </c>
      <c r="B15" s="119" t="s">
        <v>286</v>
      </c>
      <c r="C15" s="123">
        <f>'別表１－１'!I17</f>
        <v>0.96460000000000001</v>
      </c>
      <c r="D15" s="123">
        <f>'別表１－１'!I18</f>
        <v>0.9113</v>
      </c>
      <c r="E15" s="123">
        <f>'別表１－１'!J17</f>
        <v>1.1854</v>
      </c>
      <c r="F15" s="123">
        <f>'別表１－１'!J18</f>
        <v>0.6704</v>
      </c>
      <c r="G15" s="123">
        <f>'別表１－１'!K17</f>
        <v>0.69520000000000004</v>
      </c>
      <c r="H15" s="123">
        <f>'別表１－１'!K18</f>
        <v>0.85040000000000004</v>
      </c>
      <c r="I15" s="124" t="str">
        <f t="shared" si="0"/>
        <v>13</v>
      </c>
      <c r="K15" s="112"/>
      <c r="L15" s="133">
        <v>14</v>
      </c>
      <c r="M15" s="137" t="s">
        <v>329</v>
      </c>
      <c r="N15" s="123">
        <f t="shared" si="8"/>
        <v>11.559900000000001</v>
      </c>
      <c r="O15" s="123">
        <f t="shared" si="9"/>
        <v>0.55349999999999999</v>
      </c>
      <c r="P15" s="123">
        <f t="shared" si="10"/>
        <v>3.3898000000000001</v>
      </c>
      <c r="Q15" s="123">
        <f t="shared" si="11"/>
        <v>0.54179999999999995</v>
      </c>
      <c r="R15" s="123">
        <f t="shared" si="12"/>
        <v>3.1225999999999998</v>
      </c>
      <c r="S15" s="123">
        <f t="shared" si="13"/>
        <v>0.59340000000000004</v>
      </c>
      <c r="T15" s="124" t="str">
        <f t="shared" si="7"/>
        <v>24</v>
      </c>
    </row>
    <row r="16" spans="1:20">
      <c r="A16" s="115">
        <v>3</v>
      </c>
      <c r="B16" s="119" t="s">
        <v>287</v>
      </c>
      <c r="C16" s="123">
        <f>'別表１－１'!I17</f>
        <v>0.96460000000000001</v>
      </c>
      <c r="D16" s="123">
        <f>'別表１－１'!I18</f>
        <v>0.9113</v>
      </c>
      <c r="E16" s="123">
        <f>'別表１－１'!J17</f>
        <v>1.1854</v>
      </c>
      <c r="F16" s="123">
        <f>'別表１－１'!J18</f>
        <v>0.6704</v>
      </c>
      <c r="G16" s="123">
        <f>'別表１－１'!K17</f>
        <v>0.69520000000000004</v>
      </c>
      <c r="H16" s="123">
        <f>'別表１－１'!K18</f>
        <v>0.85040000000000004</v>
      </c>
      <c r="I16" s="124" t="str">
        <f t="shared" si="0"/>
        <v>13</v>
      </c>
      <c r="K16" s="112"/>
      <c r="L16" s="131">
        <v>15</v>
      </c>
      <c r="M16" s="132" t="s">
        <v>584</v>
      </c>
      <c r="N16" s="123">
        <f>'別表１－１'!I19</f>
        <v>0.96460000000000001</v>
      </c>
      <c r="O16" s="123">
        <f>'別表１－１'!I20</f>
        <v>0.9113</v>
      </c>
      <c r="P16" s="123">
        <f>'別表１－１'!J19</f>
        <v>1.1854</v>
      </c>
      <c r="Q16" s="123">
        <f>'別表１－１'!J20</f>
        <v>0.6704</v>
      </c>
      <c r="R16" s="123">
        <f>'別表１－１'!K19</f>
        <v>0.69520000000000004</v>
      </c>
      <c r="S16" s="123">
        <f>'別表１－１'!K20</f>
        <v>0.85040000000000004</v>
      </c>
      <c r="T16" s="124" t="str">
        <f t="shared" si="7"/>
        <v>29</v>
      </c>
    </row>
    <row r="17" spans="1:20">
      <c r="A17" s="115">
        <v>3</v>
      </c>
      <c r="B17" s="135" t="s">
        <v>288</v>
      </c>
      <c r="C17" s="123">
        <f>'別表１－１'!I17</f>
        <v>0.96460000000000001</v>
      </c>
      <c r="D17" s="123">
        <f>'別表１－１'!I18</f>
        <v>0.9113</v>
      </c>
      <c r="E17" s="123">
        <f>'別表１－１'!J17</f>
        <v>1.1854</v>
      </c>
      <c r="F17" s="123">
        <f>'別表１－１'!J18</f>
        <v>0.6704</v>
      </c>
      <c r="G17" s="123">
        <f>'別表１－１'!K17</f>
        <v>0.69520000000000004</v>
      </c>
      <c r="H17" s="123">
        <f>'別表１－１'!K18</f>
        <v>0.85040000000000004</v>
      </c>
      <c r="I17" s="124" t="str">
        <f t="shared" si="0"/>
        <v>13</v>
      </c>
      <c r="K17" s="112"/>
      <c r="L17" s="131">
        <v>15</v>
      </c>
      <c r="M17" s="138" t="s">
        <v>585</v>
      </c>
      <c r="N17" s="123">
        <f t="shared" ref="N17:N18" si="14">N16</f>
        <v>0.96460000000000001</v>
      </c>
      <c r="O17" s="123">
        <f t="shared" ref="O17:O18" si="15">O16</f>
        <v>0.9113</v>
      </c>
      <c r="P17" s="123">
        <f t="shared" ref="P17:P18" si="16">P16</f>
        <v>1.1854</v>
      </c>
      <c r="Q17" s="123">
        <f t="shared" ref="Q17:Q18" si="17">Q16</f>
        <v>0.6704</v>
      </c>
      <c r="R17" s="123">
        <f t="shared" ref="R17:R18" si="18">R16</f>
        <v>0.69520000000000004</v>
      </c>
      <c r="S17" s="123">
        <f t="shared" ref="S17:S18" si="19">S16</f>
        <v>0.85040000000000004</v>
      </c>
      <c r="T17" s="124" t="str">
        <f t="shared" si="7"/>
        <v>29</v>
      </c>
    </row>
    <row r="18" spans="1:20">
      <c r="A18" s="115">
        <v>4</v>
      </c>
      <c r="B18" s="119" t="s">
        <v>289</v>
      </c>
      <c r="C18" s="123">
        <f>'別表１－１'!I21</f>
        <v>4.7279</v>
      </c>
      <c r="D18" s="123">
        <f>'別表１－１'!I22</f>
        <v>0.69289999999999996</v>
      </c>
      <c r="E18" s="143">
        <f>'別表１－１'!J21</f>
        <v>1.0242</v>
      </c>
      <c r="F18" s="123">
        <f>'別表１－１'!J22</f>
        <v>0.6875</v>
      </c>
      <c r="G18" s="123">
        <f>'別表１－１'!K21</f>
        <v>0.40450000000000003</v>
      </c>
      <c r="H18" s="123">
        <f>'別表１－１'!K22</f>
        <v>0.87409999999999999</v>
      </c>
      <c r="I18" s="124" t="str">
        <f t="shared" si="0"/>
        <v>14</v>
      </c>
      <c r="K18" s="112"/>
      <c r="L18" s="133">
        <v>15</v>
      </c>
      <c r="M18" s="134" t="s">
        <v>586</v>
      </c>
      <c r="N18" s="123">
        <f t="shared" si="14"/>
        <v>0.96460000000000001</v>
      </c>
      <c r="O18" s="123">
        <f t="shared" si="15"/>
        <v>0.9113</v>
      </c>
      <c r="P18" s="123">
        <f t="shared" si="16"/>
        <v>1.1854</v>
      </c>
      <c r="Q18" s="123">
        <f t="shared" si="17"/>
        <v>0.6704</v>
      </c>
      <c r="R18" s="123">
        <f t="shared" si="18"/>
        <v>0.69520000000000004</v>
      </c>
      <c r="S18" s="123">
        <f t="shared" si="19"/>
        <v>0.85040000000000004</v>
      </c>
      <c r="T18" s="124" t="str">
        <f t="shared" si="7"/>
        <v>29</v>
      </c>
    </row>
    <row r="19" spans="1:20">
      <c r="A19" s="115">
        <v>4</v>
      </c>
      <c r="B19" s="119" t="s">
        <v>290</v>
      </c>
      <c r="C19" s="123">
        <f>'別表１－１'!I21</f>
        <v>4.7279</v>
      </c>
      <c r="D19" s="123">
        <f>'別表１－１'!I22</f>
        <v>0.69289999999999996</v>
      </c>
      <c r="E19" s="143">
        <f>'別表１－１'!J21</f>
        <v>1.0242</v>
      </c>
      <c r="F19" s="123">
        <f>'別表１－１'!J22</f>
        <v>0.6875</v>
      </c>
      <c r="G19" s="123">
        <f>'別表１－１'!K21</f>
        <v>0.40450000000000003</v>
      </c>
      <c r="H19" s="123">
        <f>'別表１－１'!K22</f>
        <v>0.87409999999999999</v>
      </c>
      <c r="I19" s="124" t="str">
        <f t="shared" si="0"/>
        <v>14</v>
      </c>
      <c r="K19" s="112"/>
      <c r="L19" s="131">
        <v>16</v>
      </c>
      <c r="M19" s="132" t="s">
        <v>587</v>
      </c>
      <c r="N19" s="153" t="str">
        <f>'別表１－１'!I29</f>
        <v>-</v>
      </c>
      <c r="O19" s="123" t="str">
        <f>'別表１－１'!I30</f>
        <v>-</v>
      </c>
      <c r="P19" s="123" t="str">
        <f>'別表１－１'!J29</f>
        <v>-</v>
      </c>
      <c r="Q19" s="143" t="str">
        <f>'別表１－１'!J30</f>
        <v>-</v>
      </c>
      <c r="R19" s="123" t="str">
        <f>'別表１－１'!K29</f>
        <v>-</v>
      </c>
      <c r="S19" s="123" t="str">
        <f>'別表１－１'!K30</f>
        <v>-</v>
      </c>
      <c r="T19" s="124" t="str">
        <f t="shared" si="7"/>
        <v>30</v>
      </c>
    </row>
    <row r="20" spans="1:20">
      <c r="A20" s="115">
        <v>5</v>
      </c>
      <c r="B20" s="119" t="s">
        <v>291</v>
      </c>
      <c r="C20" s="123">
        <f>'別表１－１'!I31</f>
        <v>0.55630000000000002</v>
      </c>
      <c r="D20" s="123">
        <f>'別表１－１'!I32</f>
        <v>0.91220000000000001</v>
      </c>
      <c r="E20" s="123">
        <f>'別表１－１'!J31</f>
        <v>0.22650000000000001</v>
      </c>
      <c r="F20" s="143">
        <f>'別表１－１'!J32</f>
        <v>0.78800000000000003</v>
      </c>
      <c r="G20" s="123">
        <f>'別表１－１'!K31</f>
        <v>0.1052</v>
      </c>
      <c r="H20" s="123">
        <f>'別表１－１'!K32</f>
        <v>0.92230000000000001</v>
      </c>
      <c r="I20" s="124" t="str">
        <f t="shared" si="0"/>
        <v>15</v>
      </c>
      <c r="K20" s="112"/>
      <c r="L20" s="131">
        <v>16</v>
      </c>
      <c r="M20" s="136" t="s">
        <v>588</v>
      </c>
      <c r="N20" s="123" t="str">
        <f t="shared" ref="N20:N22" si="20">N19</f>
        <v>-</v>
      </c>
      <c r="O20" s="123" t="str">
        <f t="shared" ref="O20:O22" si="21">O19</f>
        <v>-</v>
      </c>
      <c r="P20" s="123" t="str">
        <f t="shared" ref="P20:P22" si="22">P19</f>
        <v>-</v>
      </c>
      <c r="Q20" s="123" t="str">
        <f t="shared" ref="Q20:Q22" si="23">Q19</f>
        <v>-</v>
      </c>
      <c r="R20" s="123" t="str">
        <f t="shared" ref="R20:R22" si="24">R19</f>
        <v>-</v>
      </c>
      <c r="S20" s="123" t="str">
        <f t="shared" ref="S20:S22" si="25">S19</f>
        <v>-</v>
      </c>
      <c r="T20" s="124" t="str">
        <f t="shared" si="7"/>
        <v>30</v>
      </c>
    </row>
    <row r="21" spans="1:20">
      <c r="A21" s="115">
        <v>5</v>
      </c>
      <c r="B21" s="135" t="s">
        <v>292</v>
      </c>
      <c r="C21" s="123">
        <f>'別表１－１'!I31</f>
        <v>0.55630000000000002</v>
      </c>
      <c r="D21" s="123">
        <f>'別表１－１'!I32</f>
        <v>0.91220000000000001</v>
      </c>
      <c r="E21" s="123">
        <f>'別表１－１'!J31</f>
        <v>0.22650000000000001</v>
      </c>
      <c r="F21" s="143">
        <f>'別表１－１'!J32</f>
        <v>0.78800000000000003</v>
      </c>
      <c r="G21" s="123">
        <f>'別表１－１'!K31</f>
        <v>0.1052</v>
      </c>
      <c r="H21" s="123">
        <f>'別表１－１'!K32</f>
        <v>0.92230000000000001</v>
      </c>
      <c r="I21" s="124" t="str">
        <f t="shared" si="0"/>
        <v>15</v>
      </c>
      <c r="K21" s="112"/>
      <c r="L21" s="131">
        <v>16</v>
      </c>
      <c r="M21" s="136" t="s">
        <v>589</v>
      </c>
      <c r="N21" s="123" t="str">
        <f t="shared" si="20"/>
        <v>-</v>
      </c>
      <c r="O21" s="123" t="str">
        <f t="shared" si="21"/>
        <v>-</v>
      </c>
      <c r="P21" s="123" t="str">
        <f t="shared" si="22"/>
        <v>-</v>
      </c>
      <c r="Q21" s="123" t="str">
        <f t="shared" si="23"/>
        <v>-</v>
      </c>
      <c r="R21" s="123" t="str">
        <f t="shared" si="24"/>
        <v>-</v>
      </c>
      <c r="S21" s="123" t="str">
        <f t="shared" si="25"/>
        <v>-</v>
      </c>
      <c r="T21" s="124" t="str">
        <f t="shared" si="7"/>
        <v>30</v>
      </c>
    </row>
    <row r="22" spans="1:20">
      <c r="A22" s="115">
        <v>5</v>
      </c>
      <c r="B22" s="119" t="s">
        <v>293</v>
      </c>
      <c r="C22" s="123">
        <f>'別表１－１'!I31</f>
        <v>0.55630000000000002</v>
      </c>
      <c r="D22" s="123">
        <f>'別表１－１'!I32</f>
        <v>0.91220000000000001</v>
      </c>
      <c r="E22" s="123">
        <f>'別表１－１'!J31</f>
        <v>0.22650000000000001</v>
      </c>
      <c r="F22" s="143">
        <f>'別表１－１'!J32</f>
        <v>0.78800000000000003</v>
      </c>
      <c r="G22" s="123">
        <f>'別表１－１'!K31</f>
        <v>0.1052</v>
      </c>
      <c r="H22" s="123">
        <f>'別表１－１'!K32</f>
        <v>0.92230000000000001</v>
      </c>
      <c r="I22" s="124" t="str">
        <f t="shared" si="0"/>
        <v>15</v>
      </c>
      <c r="J22" s="116"/>
      <c r="K22" s="112"/>
      <c r="L22" s="133">
        <v>16</v>
      </c>
      <c r="M22" s="134" t="s">
        <v>590</v>
      </c>
      <c r="N22" s="123" t="str">
        <f t="shared" si="20"/>
        <v>-</v>
      </c>
      <c r="O22" s="123" t="str">
        <f t="shared" si="21"/>
        <v>-</v>
      </c>
      <c r="P22" s="123" t="str">
        <f t="shared" si="22"/>
        <v>-</v>
      </c>
      <c r="Q22" s="123" t="str">
        <f t="shared" si="23"/>
        <v>-</v>
      </c>
      <c r="R22" s="123" t="str">
        <f t="shared" si="24"/>
        <v>-</v>
      </c>
      <c r="S22" s="123" t="str">
        <f t="shared" si="25"/>
        <v>-</v>
      </c>
      <c r="T22" s="124" t="str">
        <f t="shared" si="7"/>
        <v>30</v>
      </c>
    </row>
    <row r="23" spans="1:20">
      <c r="A23" s="115">
        <v>5</v>
      </c>
      <c r="B23" s="135" t="s">
        <v>294</v>
      </c>
      <c r="C23" s="123">
        <f>'別表１－１'!I31</f>
        <v>0.55630000000000002</v>
      </c>
      <c r="D23" s="123">
        <f>'別表１－１'!I32</f>
        <v>0.91220000000000001</v>
      </c>
      <c r="E23" s="123">
        <f>'別表１－１'!J31</f>
        <v>0.22650000000000001</v>
      </c>
      <c r="F23" s="143">
        <f>'別表１－１'!J32</f>
        <v>0.78800000000000003</v>
      </c>
      <c r="G23" s="123">
        <f>'別表１－１'!K31</f>
        <v>0.1052</v>
      </c>
      <c r="H23" s="123">
        <f>'別表１－１'!K32</f>
        <v>0.92230000000000001</v>
      </c>
      <c r="I23" s="124" t="str">
        <f t="shared" si="0"/>
        <v>15</v>
      </c>
      <c r="J23" s="139"/>
      <c r="K23" s="112"/>
      <c r="L23" s="131">
        <v>17</v>
      </c>
      <c r="M23" s="138" t="s">
        <v>337</v>
      </c>
      <c r="N23" s="123">
        <f>'別表１－１'!I33</f>
        <v>0.55630000000000002</v>
      </c>
      <c r="O23" s="123">
        <f>'別表１－１'!I34</f>
        <v>0.91220000000000001</v>
      </c>
      <c r="P23" s="123">
        <f>'別表１－１'!J33</f>
        <v>0.22650000000000001</v>
      </c>
      <c r="Q23" s="153">
        <f>'別表１－１'!J34</f>
        <v>0.78800000000000003</v>
      </c>
      <c r="R23" s="153">
        <f>'別表１－１'!K33</f>
        <v>1.7889999999999999</v>
      </c>
      <c r="S23" s="123">
        <f>'別表１－１'!K34</f>
        <v>0.64139999999999997</v>
      </c>
      <c r="T23" s="124" t="str">
        <f t="shared" si="7"/>
        <v>27</v>
      </c>
    </row>
    <row r="24" spans="1:20">
      <c r="A24" s="115">
        <v>6</v>
      </c>
      <c r="B24" s="119" t="s">
        <v>295</v>
      </c>
      <c r="C24" s="123" t="str">
        <f>'別表１－１'!I41</f>
        <v>-</v>
      </c>
      <c r="D24" s="123" t="str">
        <f>'別表１－１'!I42</f>
        <v>-</v>
      </c>
      <c r="E24" s="123" t="str">
        <f>'別表１－１'!J41</f>
        <v>-</v>
      </c>
      <c r="F24" s="123" t="str">
        <f>'別表１－１'!J42</f>
        <v>-</v>
      </c>
      <c r="G24" s="123" t="str">
        <f>'別表１－１'!K41</f>
        <v>-</v>
      </c>
      <c r="H24" s="123" t="str">
        <f>'別表１－１'!K42</f>
        <v>-</v>
      </c>
      <c r="I24" s="124" t="str">
        <f t="shared" si="0"/>
        <v>16</v>
      </c>
      <c r="J24" s="116"/>
      <c r="K24" s="112"/>
      <c r="L24" s="131">
        <v>17</v>
      </c>
      <c r="M24" s="138" t="s">
        <v>338</v>
      </c>
      <c r="N24" s="123">
        <f t="shared" ref="N24:N26" si="26">N23</f>
        <v>0.55630000000000002</v>
      </c>
      <c r="O24" s="123">
        <f t="shared" ref="O24:O26" si="27">O23</f>
        <v>0.91220000000000001</v>
      </c>
      <c r="P24" s="123">
        <f t="shared" ref="P24:P26" si="28">P23</f>
        <v>0.22650000000000001</v>
      </c>
      <c r="Q24" s="123">
        <f t="shared" ref="Q24:Q26" si="29">Q23</f>
        <v>0.78800000000000003</v>
      </c>
      <c r="R24" s="123">
        <f t="shared" ref="R24:R26" si="30">R23</f>
        <v>1.7889999999999999</v>
      </c>
      <c r="S24" s="123">
        <f t="shared" ref="S24:S26" si="31">S23</f>
        <v>0.64139999999999997</v>
      </c>
      <c r="T24" s="124" t="str">
        <f t="shared" si="7"/>
        <v>27</v>
      </c>
    </row>
    <row r="25" spans="1:20">
      <c r="A25" s="115">
        <v>6</v>
      </c>
      <c r="B25" s="119" t="s">
        <v>296</v>
      </c>
      <c r="C25" s="123" t="str">
        <f>C24</f>
        <v>-</v>
      </c>
      <c r="D25" s="123" t="str">
        <f t="shared" ref="D25:H28" si="32">D24</f>
        <v>-</v>
      </c>
      <c r="E25" s="123" t="str">
        <f t="shared" si="32"/>
        <v>-</v>
      </c>
      <c r="F25" s="123" t="str">
        <f t="shared" si="32"/>
        <v>-</v>
      </c>
      <c r="G25" s="123" t="str">
        <f t="shared" si="32"/>
        <v>-</v>
      </c>
      <c r="H25" s="123" t="str">
        <f t="shared" si="32"/>
        <v>-</v>
      </c>
      <c r="I25" s="124" t="str">
        <f>RIGHT(B29,2)</f>
        <v>17</v>
      </c>
      <c r="J25" s="12"/>
      <c r="K25" s="112"/>
      <c r="L25" s="131">
        <v>17</v>
      </c>
      <c r="M25" s="132" t="s">
        <v>339</v>
      </c>
      <c r="N25" s="123">
        <f t="shared" si="26"/>
        <v>0.55630000000000002</v>
      </c>
      <c r="O25" s="123">
        <f t="shared" si="27"/>
        <v>0.91220000000000001</v>
      </c>
      <c r="P25" s="123">
        <f t="shared" si="28"/>
        <v>0.22650000000000001</v>
      </c>
      <c r="Q25" s="123">
        <f t="shared" si="29"/>
        <v>0.78800000000000003</v>
      </c>
      <c r="R25" s="123">
        <f t="shared" si="30"/>
        <v>1.7889999999999999</v>
      </c>
      <c r="S25" s="123">
        <f t="shared" si="31"/>
        <v>0.64139999999999997</v>
      </c>
      <c r="T25" s="124" t="str">
        <f>RIGHT(M29,2)</f>
        <v>29</v>
      </c>
    </row>
    <row r="26" spans="1:20">
      <c r="A26" s="115">
        <v>6</v>
      </c>
      <c r="B26" s="119" t="s">
        <v>297</v>
      </c>
      <c r="C26" s="123" t="str">
        <f t="shared" ref="C26:C28" si="33">C25</f>
        <v>-</v>
      </c>
      <c r="D26" s="123" t="str">
        <f t="shared" si="32"/>
        <v>-</v>
      </c>
      <c r="E26" s="123" t="str">
        <f t="shared" si="32"/>
        <v>-</v>
      </c>
      <c r="F26" s="123" t="str">
        <f t="shared" si="32"/>
        <v>-</v>
      </c>
      <c r="G26" s="123" t="str">
        <f t="shared" si="32"/>
        <v>-</v>
      </c>
      <c r="H26" s="123" t="str">
        <f t="shared" si="32"/>
        <v>-</v>
      </c>
      <c r="I26" s="124" t="str">
        <f>RIGHT(B30,2)</f>
        <v>17</v>
      </c>
      <c r="J26" s="12"/>
      <c r="K26" s="112"/>
      <c r="L26" s="133">
        <v>17</v>
      </c>
      <c r="M26" s="134" t="s">
        <v>340</v>
      </c>
      <c r="N26" s="123">
        <f t="shared" si="26"/>
        <v>0.55630000000000002</v>
      </c>
      <c r="O26" s="123">
        <f t="shared" si="27"/>
        <v>0.91220000000000001</v>
      </c>
      <c r="P26" s="123">
        <f t="shared" si="28"/>
        <v>0.22650000000000001</v>
      </c>
      <c r="Q26" s="123">
        <f t="shared" si="29"/>
        <v>0.78800000000000003</v>
      </c>
      <c r="R26" s="123">
        <f t="shared" si="30"/>
        <v>1.7889999999999999</v>
      </c>
      <c r="S26" s="123">
        <f t="shared" si="31"/>
        <v>0.64139999999999997</v>
      </c>
      <c r="T26" s="124" t="str">
        <f>RIGHT(M30,2)</f>
        <v>29</v>
      </c>
    </row>
    <row r="27" spans="1:20">
      <c r="A27" s="115">
        <v>6</v>
      </c>
      <c r="B27" s="135" t="s">
        <v>373</v>
      </c>
      <c r="C27" s="123" t="str">
        <f t="shared" si="33"/>
        <v>-</v>
      </c>
      <c r="D27" s="123" t="str">
        <f t="shared" si="32"/>
        <v>-</v>
      </c>
      <c r="E27" s="123" t="str">
        <f t="shared" si="32"/>
        <v>-</v>
      </c>
      <c r="F27" s="123" t="str">
        <f t="shared" si="32"/>
        <v>-</v>
      </c>
      <c r="G27" s="123" t="str">
        <f t="shared" si="32"/>
        <v>-</v>
      </c>
      <c r="H27" s="123" t="str">
        <f t="shared" si="32"/>
        <v>-</v>
      </c>
      <c r="I27" s="124" t="str">
        <f t="shared" si="0"/>
        <v>16</v>
      </c>
      <c r="J27" s="12"/>
      <c r="K27" s="112"/>
      <c r="L27" s="131">
        <v>19</v>
      </c>
      <c r="M27" s="138" t="s">
        <v>341</v>
      </c>
      <c r="N27" s="123">
        <f>'別表１－１'!I47</f>
        <v>4.1616</v>
      </c>
      <c r="O27" s="123">
        <f>'別表１－１'!I48</f>
        <v>0.72960000000000003</v>
      </c>
      <c r="P27" s="123">
        <f>'別表１－１'!J47</f>
        <v>2.7429000000000001</v>
      </c>
      <c r="Q27" s="123">
        <f>'別表１－１'!J48</f>
        <v>0.63100000000000001</v>
      </c>
      <c r="R27" s="123">
        <f>'別表１－１'!K47</f>
        <v>1.5770999999999999</v>
      </c>
      <c r="S27" s="123">
        <f>'別表１－１'!K48</f>
        <v>0.7369</v>
      </c>
      <c r="T27" s="124" t="str">
        <f t="shared" si="7"/>
        <v>29</v>
      </c>
    </row>
    <row r="28" spans="1:20">
      <c r="A28" s="115">
        <v>6</v>
      </c>
      <c r="B28" s="119" t="s">
        <v>298</v>
      </c>
      <c r="C28" s="123" t="str">
        <f t="shared" si="33"/>
        <v>-</v>
      </c>
      <c r="D28" s="123" t="str">
        <f t="shared" si="32"/>
        <v>-</v>
      </c>
      <c r="E28" s="123" t="str">
        <f t="shared" si="32"/>
        <v>-</v>
      </c>
      <c r="F28" s="123" t="str">
        <f t="shared" si="32"/>
        <v>-</v>
      </c>
      <c r="G28" s="123" t="str">
        <f t="shared" si="32"/>
        <v>-</v>
      </c>
      <c r="H28" s="123" t="str">
        <f t="shared" si="32"/>
        <v>-</v>
      </c>
      <c r="I28" s="124" t="str">
        <f t="shared" si="0"/>
        <v>16</v>
      </c>
      <c r="J28" s="12"/>
      <c r="K28" s="112"/>
      <c r="L28" s="131">
        <v>19</v>
      </c>
      <c r="M28" s="132" t="s">
        <v>378</v>
      </c>
      <c r="N28" s="123">
        <f t="shared" ref="N28:N30" si="34">N27</f>
        <v>4.1616</v>
      </c>
      <c r="O28" s="123">
        <f t="shared" ref="O28:O30" si="35">O27</f>
        <v>0.72960000000000003</v>
      </c>
      <c r="P28" s="123">
        <f t="shared" ref="P28:P30" si="36">P27</f>
        <v>2.7429000000000001</v>
      </c>
      <c r="Q28" s="123">
        <f t="shared" ref="Q28:Q30" si="37">Q27</f>
        <v>0.63100000000000001</v>
      </c>
      <c r="R28" s="123">
        <f t="shared" ref="R28:R30" si="38">R27</f>
        <v>1.5770999999999999</v>
      </c>
      <c r="S28" s="123">
        <f t="shared" ref="S28:S30" si="39">S27</f>
        <v>0.7369</v>
      </c>
      <c r="T28" s="124" t="str">
        <f t="shared" si="7"/>
        <v>29</v>
      </c>
    </row>
    <row r="29" spans="1:20">
      <c r="A29" s="118">
        <v>7</v>
      </c>
      <c r="B29" s="119" t="s">
        <v>299</v>
      </c>
      <c r="C29" s="123">
        <f>'別表１－１'!I43</f>
        <v>22.6387</v>
      </c>
      <c r="D29" s="123">
        <f>'別表１－１'!I44</f>
        <v>0.53129999999999999</v>
      </c>
      <c r="E29" s="123">
        <f>'別表１－１'!J43</f>
        <v>1.6640999999999999</v>
      </c>
      <c r="F29" s="123">
        <f>'別表１－１'!J44</f>
        <v>0.65910000000000002</v>
      </c>
      <c r="G29" s="123">
        <f>'別表１－１'!K43</f>
        <v>1.3704000000000001</v>
      </c>
      <c r="H29" s="123">
        <f>'別表１－１'!K44</f>
        <v>0.77890000000000004</v>
      </c>
      <c r="I29" s="124" t="str">
        <f t="shared" si="0"/>
        <v>17</v>
      </c>
      <c r="J29" s="12"/>
      <c r="K29" s="141"/>
      <c r="L29" s="131">
        <v>19</v>
      </c>
      <c r="M29" s="138" t="s">
        <v>380</v>
      </c>
      <c r="N29" s="123">
        <f t="shared" si="34"/>
        <v>4.1616</v>
      </c>
      <c r="O29" s="123">
        <f t="shared" si="35"/>
        <v>0.72960000000000003</v>
      </c>
      <c r="P29" s="123">
        <f t="shared" si="36"/>
        <v>2.7429000000000001</v>
      </c>
      <c r="Q29" s="123">
        <f t="shared" si="37"/>
        <v>0.63100000000000001</v>
      </c>
      <c r="R29" s="123">
        <f t="shared" si="38"/>
        <v>1.5770999999999999</v>
      </c>
      <c r="S29" s="123">
        <f t="shared" si="39"/>
        <v>0.7369</v>
      </c>
      <c r="T29" s="124" t="str">
        <f t="shared" si="7"/>
        <v>29</v>
      </c>
    </row>
    <row r="30" spans="1:20">
      <c r="A30" s="115">
        <v>7</v>
      </c>
      <c r="B30" s="119" t="s">
        <v>300</v>
      </c>
      <c r="C30" s="123">
        <f>C29</f>
        <v>22.6387</v>
      </c>
      <c r="D30" s="123">
        <f t="shared" ref="D30:D33" si="40">D29</f>
        <v>0.53129999999999999</v>
      </c>
      <c r="E30" s="123">
        <f t="shared" ref="E30:E33" si="41">E29</f>
        <v>1.6640999999999999</v>
      </c>
      <c r="F30" s="123">
        <f t="shared" ref="F30:F33" si="42">F29</f>
        <v>0.65910000000000002</v>
      </c>
      <c r="G30" s="123">
        <f t="shared" ref="G30:G33" si="43">G29</f>
        <v>1.3704000000000001</v>
      </c>
      <c r="H30" s="123">
        <f t="shared" ref="H30:H33" si="44">H29</f>
        <v>0.77890000000000004</v>
      </c>
      <c r="I30" s="124" t="str">
        <f t="shared" si="0"/>
        <v>17</v>
      </c>
      <c r="J30" s="12"/>
      <c r="K30" s="112"/>
      <c r="L30" s="133">
        <v>19</v>
      </c>
      <c r="M30" s="142" t="s">
        <v>342</v>
      </c>
      <c r="N30" s="123">
        <f t="shared" si="34"/>
        <v>4.1616</v>
      </c>
      <c r="O30" s="123">
        <f t="shared" si="35"/>
        <v>0.72960000000000003</v>
      </c>
      <c r="P30" s="123">
        <f t="shared" si="36"/>
        <v>2.7429000000000001</v>
      </c>
      <c r="Q30" s="123">
        <f t="shared" si="37"/>
        <v>0.63100000000000001</v>
      </c>
      <c r="R30" s="123">
        <f t="shared" si="38"/>
        <v>1.5770999999999999</v>
      </c>
      <c r="S30" s="123">
        <f t="shared" si="39"/>
        <v>0.7369</v>
      </c>
      <c r="T30" s="124" t="str">
        <f t="shared" si="7"/>
        <v>29</v>
      </c>
    </row>
    <row r="31" spans="1:20">
      <c r="A31" s="115">
        <v>7</v>
      </c>
      <c r="B31" s="119" t="s">
        <v>301</v>
      </c>
      <c r="C31" s="123">
        <f t="shared" ref="C31:C33" si="45">C30</f>
        <v>22.6387</v>
      </c>
      <c r="D31" s="123">
        <f t="shared" si="40"/>
        <v>0.53129999999999999</v>
      </c>
      <c r="E31" s="123">
        <f t="shared" si="41"/>
        <v>1.6640999999999999</v>
      </c>
      <c r="F31" s="123">
        <f t="shared" si="42"/>
        <v>0.65910000000000002</v>
      </c>
      <c r="G31" s="123">
        <f t="shared" si="43"/>
        <v>1.3704000000000001</v>
      </c>
      <c r="H31" s="123">
        <f t="shared" si="44"/>
        <v>0.77890000000000004</v>
      </c>
      <c r="I31" s="124" t="str">
        <f t="shared" si="0"/>
        <v>17</v>
      </c>
      <c r="J31" s="12"/>
      <c r="K31" s="112"/>
      <c r="L31" s="131">
        <v>20</v>
      </c>
      <c r="M31" s="132" t="s">
        <v>343</v>
      </c>
      <c r="N31" s="153">
        <f>'別表１－１'!I51</f>
        <v>0.13900000000000001</v>
      </c>
      <c r="O31" s="123">
        <f>'別表１－１'!I52</f>
        <v>1.1514</v>
      </c>
      <c r="P31" s="123">
        <f>'別表１－１'!J51</f>
        <v>1.2168000000000001</v>
      </c>
      <c r="Q31" s="123">
        <f>'別表１－１'!J52</f>
        <v>0.69630000000000003</v>
      </c>
      <c r="R31" s="123">
        <f>'別表１－１'!K51</f>
        <v>0.15379999999999999</v>
      </c>
      <c r="S31" s="123">
        <f>'別表１－１'!K52</f>
        <v>0.97130000000000005</v>
      </c>
      <c r="T31" s="124" t="str">
        <f t="shared" si="7"/>
        <v>30</v>
      </c>
    </row>
    <row r="32" spans="1:20">
      <c r="A32" s="115">
        <v>7</v>
      </c>
      <c r="B32" s="119" t="s">
        <v>302</v>
      </c>
      <c r="C32" s="123">
        <f t="shared" si="45"/>
        <v>22.6387</v>
      </c>
      <c r="D32" s="123">
        <f t="shared" si="40"/>
        <v>0.53129999999999999</v>
      </c>
      <c r="E32" s="123">
        <f t="shared" si="41"/>
        <v>1.6640999999999999</v>
      </c>
      <c r="F32" s="123">
        <f t="shared" si="42"/>
        <v>0.65910000000000002</v>
      </c>
      <c r="G32" s="123">
        <f t="shared" si="43"/>
        <v>1.3704000000000001</v>
      </c>
      <c r="H32" s="123">
        <f t="shared" si="44"/>
        <v>0.77890000000000004</v>
      </c>
      <c r="I32" s="124" t="str">
        <f t="shared" si="0"/>
        <v>17</v>
      </c>
      <c r="J32" s="116"/>
      <c r="K32" s="112"/>
      <c r="L32" s="131">
        <v>20</v>
      </c>
      <c r="M32" s="132" t="s">
        <v>344</v>
      </c>
      <c r="N32" s="123">
        <f t="shared" ref="N32:N33" si="46">N31</f>
        <v>0.13900000000000001</v>
      </c>
      <c r="O32" s="123">
        <f t="shared" ref="O32:O33" si="47">O31</f>
        <v>1.1514</v>
      </c>
      <c r="P32" s="123">
        <f t="shared" ref="P32:P33" si="48">P31</f>
        <v>1.2168000000000001</v>
      </c>
      <c r="Q32" s="123">
        <f t="shared" ref="Q32:Q33" si="49">Q31</f>
        <v>0.69630000000000003</v>
      </c>
      <c r="R32" s="123">
        <f t="shared" ref="R32:R33" si="50">R31</f>
        <v>0.15379999999999999</v>
      </c>
      <c r="S32" s="123">
        <f t="shared" ref="S32:S33" si="51">S31</f>
        <v>0.97130000000000005</v>
      </c>
      <c r="T32" s="124" t="str">
        <f t="shared" si="7"/>
        <v>30</v>
      </c>
    </row>
    <row r="33" spans="1:20">
      <c r="A33" s="115">
        <v>7</v>
      </c>
      <c r="B33" s="119" t="s">
        <v>377</v>
      </c>
      <c r="C33" s="123">
        <f t="shared" si="45"/>
        <v>22.6387</v>
      </c>
      <c r="D33" s="123">
        <f t="shared" si="40"/>
        <v>0.53129999999999999</v>
      </c>
      <c r="E33" s="123">
        <f t="shared" si="41"/>
        <v>1.6640999999999999</v>
      </c>
      <c r="F33" s="123">
        <f t="shared" si="42"/>
        <v>0.65910000000000002</v>
      </c>
      <c r="G33" s="123">
        <f t="shared" si="43"/>
        <v>1.3704000000000001</v>
      </c>
      <c r="H33" s="123">
        <f t="shared" si="44"/>
        <v>0.77890000000000004</v>
      </c>
      <c r="I33" s="124" t="str">
        <f t="shared" si="0"/>
        <v>17</v>
      </c>
      <c r="J33" s="116"/>
      <c r="K33" s="112"/>
      <c r="L33" s="133">
        <v>20</v>
      </c>
      <c r="M33" s="137" t="s">
        <v>345</v>
      </c>
      <c r="N33" s="123">
        <f t="shared" si="46"/>
        <v>0.13900000000000001</v>
      </c>
      <c r="O33" s="123">
        <f t="shared" si="47"/>
        <v>1.1514</v>
      </c>
      <c r="P33" s="123">
        <f t="shared" si="48"/>
        <v>1.2168000000000001</v>
      </c>
      <c r="Q33" s="123">
        <f t="shared" si="49"/>
        <v>0.69630000000000003</v>
      </c>
      <c r="R33" s="123">
        <f t="shared" si="50"/>
        <v>0.15379999999999999</v>
      </c>
      <c r="S33" s="123">
        <f t="shared" si="51"/>
        <v>0.97130000000000005</v>
      </c>
      <c r="T33" s="124" t="str">
        <f t="shared" si="7"/>
        <v>30</v>
      </c>
    </row>
    <row r="34" spans="1:20">
      <c r="A34" s="115">
        <v>8</v>
      </c>
      <c r="B34" s="135" t="s">
        <v>303</v>
      </c>
      <c r="C34" s="123">
        <f>'別表１－１'!I45</f>
        <v>4.1616</v>
      </c>
      <c r="D34" s="123">
        <f>'別表１－１'!I46</f>
        <v>0.72960000000000003</v>
      </c>
      <c r="E34" s="123">
        <f>'別表１－１'!J45</f>
        <v>1.9884999999999999</v>
      </c>
      <c r="F34" s="123">
        <f>'別表１－１'!J46</f>
        <v>0.63100000000000001</v>
      </c>
      <c r="G34" s="123">
        <f>'別表１－１'!K45</f>
        <v>1.3362000000000001</v>
      </c>
      <c r="H34" s="123">
        <f>'別表１－１'!K46</f>
        <v>0.7369</v>
      </c>
      <c r="I34" s="124" t="str">
        <f t="shared" si="0"/>
        <v>18</v>
      </c>
      <c r="J34" s="116"/>
      <c r="K34" s="112"/>
      <c r="L34" s="131">
        <v>21</v>
      </c>
      <c r="M34" s="136" t="s">
        <v>346</v>
      </c>
      <c r="N34" s="153">
        <f>'別表１－１'!I55</f>
        <v>1.319</v>
      </c>
      <c r="O34" s="123">
        <f>'別表１－１'!I56</f>
        <v>0.84409999999999996</v>
      </c>
      <c r="P34" s="123">
        <f>'別表１－１'!J55</f>
        <v>1.6560999999999999</v>
      </c>
      <c r="Q34" s="123">
        <f>'別表１－１'!J56</f>
        <v>0.64039999999999997</v>
      </c>
      <c r="R34" s="123">
        <f>'別表１－１'!K55</f>
        <v>0.22409999999999999</v>
      </c>
      <c r="S34" s="123">
        <f>'別表１－１'!K56</f>
        <v>0.91210000000000002</v>
      </c>
      <c r="T34" s="124" t="str">
        <f t="shared" si="7"/>
        <v>31</v>
      </c>
    </row>
    <row r="35" spans="1:20">
      <c r="A35" s="115">
        <v>8</v>
      </c>
      <c r="B35" s="119" t="s">
        <v>304</v>
      </c>
      <c r="C35" s="123">
        <f t="shared" ref="C35:C36" si="52">C34</f>
        <v>4.1616</v>
      </c>
      <c r="D35" s="123">
        <f t="shared" ref="D35:D36" si="53">D34</f>
        <v>0.72960000000000003</v>
      </c>
      <c r="E35" s="123">
        <f t="shared" ref="E35:E36" si="54">E34</f>
        <v>1.9884999999999999</v>
      </c>
      <c r="F35" s="123">
        <f t="shared" ref="F35:F36" si="55">F34</f>
        <v>0.63100000000000001</v>
      </c>
      <c r="G35" s="123">
        <f t="shared" ref="G35:G36" si="56">G34</f>
        <v>1.3362000000000001</v>
      </c>
      <c r="H35" s="123">
        <f t="shared" ref="H35:H36" si="57">H34</f>
        <v>0.7369</v>
      </c>
      <c r="I35" s="124" t="str">
        <f t="shared" si="0"/>
        <v>18</v>
      </c>
      <c r="J35" s="116"/>
      <c r="K35" s="112"/>
      <c r="L35" s="133">
        <v>21</v>
      </c>
      <c r="M35" s="137" t="s">
        <v>347</v>
      </c>
      <c r="N35" s="123">
        <f>N34</f>
        <v>1.319</v>
      </c>
      <c r="O35" s="123">
        <f t="shared" ref="O35" si="58">O34</f>
        <v>0.84409999999999996</v>
      </c>
      <c r="P35" s="123">
        <f t="shared" ref="P35" si="59">P34</f>
        <v>1.6560999999999999</v>
      </c>
      <c r="Q35" s="123">
        <f t="shared" ref="Q35" si="60">Q34</f>
        <v>0.64039999999999997</v>
      </c>
      <c r="R35" s="123">
        <f t="shared" ref="R35" si="61">R34</f>
        <v>0.22409999999999999</v>
      </c>
      <c r="S35" s="123">
        <f t="shared" ref="S35" si="62">S34</f>
        <v>0.91210000000000002</v>
      </c>
      <c r="T35" s="124" t="str">
        <f t="shared" si="7"/>
        <v>31</v>
      </c>
    </row>
    <row r="36" spans="1:20">
      <c r="A36" s="115">
        <v>8</v>
      </c>
      <c r="B36" s="119" t="s">
        <v>364</v>
      </c>
      <c r="C36" s="123">
        <f t="shared" si="52"/>
        <v>4.1616</v>
      </c>
      <c r="D36" s="123">
        <f t="shared" si="53"/>
        <v>0.72960000000000003</v>
      </c>
      <c r="E36" s="123">
        <f t="shared" si="54"/>
        <v>1.9884999999999999</v>
      </c>
      <c r="F36" s="123">
        <f t="shared" si="55"/>
        <v>0.63100000000000001</v>
      </c>
      <c r="G36" s="123">
        <f t="shared" si="56"/>
        <v>1.3362000000000001</v>
      </c>
      <c r="H36" s="123">
        <f t="shared" si="57"/>
        <v>0.7369</v>
      </c>
      <c r="I36" s="124" t="str">
        <f t="shared" si="0"/>
        <v>18</v>
      </c>
      <c r="J36" s="116"/>
      <c r="K36" s="112"/>
      <c r="L36" s="131">
        <v>23</v>
      </c>
      <c r="M36" s="136" t="s">
        <v>348</v>
      </c>
      <c r="N36" s="123">
        <f>'別表１－１'!I61</f>
        <v>6.2133000000000003</v>
      </c>
      <c r="O36" s="123">
        <f>'別表１－１'!I62</f>
        <v>0.76470000000000005</v>
      </c>
      <c r="P36" s="123">
        <f>'別表１－１'!J61</f>
        <v>1.5683</v>
      </c>
      <c r="Q36" s="123">
        <f>'別表１－１'!J62</f>
        <v>0.72919999999999996</v>
      </c>
      <c r="R36" s="123">
        <f>'別表１－１'!K61</f>
        <v>0.61250000000000004</v>
      </c>
      <c r="S36" s="123">
        <f>'別表１－１'!K62</f>
        <v>0.9294</v>
      </c>
      <c r="T36" s="124" t="str">
        <f t="shared" si="7"/>
        <v>33</v>
      </c>
    </row>
    <row r="37" spans="1:20">
      <c r="A37" s="115">
        <v>9</v>
      </c>
      <c r="B37" s="119" t="s">
        <v>305</v>
      </c>
      <c r="C37" s="123">
        <f>'別表１－１'!I49</f>
        <v>3.3837000000000002</v>
      </c>
      <c r="D37" s="123">
        <f>'別表１－１'!I50</f>
        <v>0.7671</v>
      </c>
      <c r="E37" s="123">
        <f>'別表１－１'!J49</f>
        <v>0.95579999999999998</v>
      </c>
      <c r="F37" s="123">
        <f>'別表１－１'!J50</f>
        <v>0.70499999999999996</v>
      </c>
      <c r="G37" s="123">
        <f>'別表１－１'!K49</f>
        <v>0.18010000000000001</v>
      </c>
      <c r="H37" s="123">
        <f>'別表１－１'!K50</f>
        <v>0.97840000000000005</v>
      </c>
      <c r="I37" s="124" t="str">
        <f t="shared" si="0"/>
        <v>19</v>
      </c>
      <c r="J37" s="116"/>
      <c r="K37" s="112"/>
      <c r="L37" s="131">
        <v>23</v>
      </c>
      <c r="M37" s="136" t="s">
        <v>349</v>
      </c>
      <c r="N37" s="123">
        <f>N36</f>
        <v>6.2133000000000003</v>
      </c>
      <c r="O37" s="123">
        <f t="shared" ref="O37:S37" si="63">O36</f>
        <v>0.76470000000000005</v>
      </c>
      <c r="P37" s="123">
        <f t="shared" si="63"/>
        <v>1.5683</v>
      </c>
      <c r="Q37" s="123">
        <f t="shared" si="63"/>
        <v>0.72919999999999996</v>
      </c>
      <c r="R37" s="123">
        <f t="shared" si="63"/>
        <v>0.61250000000000004</v>
      </c>
      <c r="S37" s="123">
        <f t="shared" si="63"/>
        <v>0.9294</v>
      </c>
      <c r="T37" s="124" t="str">
        <f t="shared" si="7"/>
        <v>33</v>
      </c>
    </row>
    <row r="38" spans="1:20">
      <c r="A38" s="115">
        <v>9</v>
      </c>
      <c r="B38" s="119" t="s">
        <v>306</v>
      </c>
      <c r="C38" s="123">
        <f t="shared" ref="C38:C39" si="64">C37</f>
        <v>3.3837000000000002</v>
      </c>
      <c r="D38" s="123">
        <f t="shared" ref="D38:D39" si="65">D37</f>
        <v>0.7671</v>
      </c>
      <c r="E38" s="123">
        <f t="shared" ref="E38:E39" si="66">E37</f>
        <v>0.95579999999999998</v>
      </c>
      <c r="F38" s="123">
        <f t="shared" ref="F38:F39" si="67">F37</f>
        <v>0.70499999999999996</v>
      </c>
      <c r="G38" s="123">
        <f t="shared" ref="G38:G39" si="68">G37</f>
        <v>0.18010000000000001</v>
      </c>
      <c r="H38" s="123">
        <f t="shared" ref="H38:H39" si="69">H37</f>
        <v>0.97840000000000005</v>
      </c>
      <c r="I38" s="124" t="str">
        <f t="shared" si="0"/>
        <v>19</v>
      </c>
      <c r="J38" s="116"/>
      <c r="K38" s="112"/>
      <c r="L38" s="131">
        <v>23</v>
      </c>
      <c r="M38" s="132" t="s">
        <v>350</v>
      </c>
      <c r="N38" s="123">
        <f t="shared" ref="N38:N44" si="70">N37</f>
        <v>6.2133000000000003</v>
      </c>
      <c r="O38" s="123">
        <f t="shared" ref="O38:O44" si="71">O37</f>
        <v>0.76470000000000005</v>
      </c>
      <c r="P38" s="123">
        <f t="shared" ref="P38:P44" si="72">P37</f>
        <v>1.5683</v>
      </c>
      <c r="Q38" s="123">
        <f t="shared" ref="Q38:Q44" si="73">Q37</f>
        <v>0.72919999999999996</v>
      </c>
      <c r="R38" s="123">
        <f t="shared" ref="R38:R44" si="74">R37</f>
        <v>0.61250000000000004</v>
      </c>
      <c r="S38" s="123">
        <f t="shared" ref="S38:S44" si="75">S37</f>
        <v>0.9294</v>
      </c>
      <c r="T38" s="124" t="str">
        <f t="shared" si="7"/>
        <v>33</v>
      </c>
    </row>
    <row r="39" spans="1:20">
      <c r="A39" s="115">
        <v>9</v>
      </c>
      <c r="B39" s="135" t="s">
        <v>307</v>
      </c>
      <c r="C39" s="123">
        <f t="shared" si="64"/>
        <v>3.3837000000000002</v>
      </c>
      <c r="D39" s="123">
        <f t="shared" si="65"/>
        <v>0.7671</v>
      </c>
      <c r="E39" s="123">
        <f t="shared" si="66"/>
        <v>0.95579999999999998</v>
      </c>
      <c r="F39" s="123">
        <f t="shared" si="67"/>
        <v>0.70499999999999996</v>
      </c>
      <c r="G39" s="123">
        <f t="shared" si="68"/>
        <v>0.18010000000000001</v>
      </c>
      <c r="H39" s="123">
        <f t="shared" si="69"/>
        <v>0.97840000000000005</v>
      </c>
      <c r="I39" s="124" t="str">
        <f t="shared" si="0"/>
        <v>19</v>
      </c>
      <c r="J39" s="116"/>
      <c r="K39" s="112"/>
      <c r="L39" s="131">
        <v>23</v>
      </c>
      <c r="M39" s="132" t="s">
        <v>351</v>
      </c>
      <c r="N39" s="123">
        <f t="shared" si="70"/>
        <v>6.2133000000000003</v>
      </c>
      <c r="O39" s="123">
        <f t="shared" si="71"/>
        <v>0.76470000000000005</v>
      </c>
      <c r="P39" s="123">
        <f t="shared" si="72"/>
        <v>1.5683</v>
      </c>
      <c r="Q39" s="123">
        <f t="shared" si="73"/>
        <v>0.72919999999999996</v>
      </c>
      <c r="R39" s="123">
        <f t="shared" si="74"/>
        <v>0.61250000000000004</v>
      </c>
      <c r="S39" s="123">
        <f t="shared" si="75"/>
        <v>0.9294</v>
      </c>
      <c r="T39" s="124" t="str">
        <f t="shared" si="7"/>
        <v>33</v>
      </c>
    </row>
    <row r="40" spans="1:20">
      <c r="A40" s="115">
        <v>10</v>
      </c>
      <c r="B40" s="119" t="s">
        <v>308</v>
      </c>
      <c r="C40" s="143">
        <f>'別表１－１'!I53</f>
        <v>5.1223999999999998</v>
      </c>
      <c r="D40" s="123">
        <f>'別表１－１'!I54</f>
        <v>0.69799999999999995</v>
      </c>
      <c r="E40" s="123">
        <f>'別表１－１'!J53</f>
        <v>0.47010000000000002</v>
      </c>
      <c r="F40" s="123">
        <f>'別表１－１'!J51</f>
        <v>1.2168000000000001</v>
      </c>
      <c r="G40" s="123">
        <f>'別表１－１'!K53</f>
        <v>0.84789999999999999</v>
      </c>
      <c r="H40" s="123">
        <f>'別表１－１'!K54</f>
        <v>0.7288</v>
      </c>
      <c r="I40" s="124" t="str">
        <f t="shared" si="0"/>
        <v>20</v>
      </c>
      <c r="J40" s="116"/>
      <c r="K40" s="112"/>
      <c r="L40" s="131">
        <v>23</v>
      </c>
      <c r="M40" s="138" t="s">
        <v>352</v>
      </c>
      <c r="N40" s="123">
        <f t="shared" si="70"/>
        <v>6.2133000000000003</v>
      </c>
      <c r="O40" s="123">
        <f t="shared" si="71"/>
        <v>0.76470000000000005</v>
      </c>
      <c r="P40" s="123">
        <f t="shared" si="72"/>
        <v>1.5683</v>
      </c>
      <c r="Q40" s="123">
        <f t="shared" si="73"/>
        <v>0.72919999999999996</v>
      </c>
      <c r="R40" s="123">
        <f t="shared" si="74"/>
        <v>0.61250000000000004</v>
      </c>
      <c r="S40" s="123">
        <f t="shared" si="75"/>
        <v>0.9294</v>
      </c>
      <c r="T40" s="124" t="str">
        <f t="shared" si="7"/>
        <v>33</v>
      </c>
    </row>
    <row r="41" spans="1:20">
      <c r="A41" s="115">
        <v>10</v>
      </c>
      <c r="B41" s="119" t="s">
        <v>309</v>
      </c>
      <c r="C41" s="123">
        <f t="shared" ref="C41:C42" si="76">C40</f>
        <v>5.1223999999999998</v>
      </c>
      <c r="D41" s="123">
        <f t="shared" ref="D41:D42" si="77">D40</f>
        <v>0.69799999999999995</v>
      </c>
      <c r="E41" s="123">
        <f t="shared" ref="E41:E42" si="78">E40</f>
        <v>0.47010000000000002</v>
      </c>
      <c r="F41" s="123">
        <f t="shared" ref="F41:F42" si="79">F40</f>
        <v>1.2168000000000001</v>
      </c>
      <c r="G41" s="123">
        <f t="shared" ref="G41:G42" si="80">G40</f>
        <v>0.84789999999999999</v>
      </c>
      <c r="H41" s="123">
        <f t="shared" ref="H41:H42" si="81">H40</f>
        <v>0.7288</v>
      </c>
      <c r="I41" s="124" t="str">
        <f t="shared" si="0"/>
        <v>20</v>
      </c>
      <c r="J41" s="116"/>
      <c r="K41" s="112"/>
      <c r="L41" s="131">
        <v>23</v>
      </c>
      <c r="M41" s="132" t="s">
        <v>353</v>
      </c>
      <c r="N41" s="123">
        <f t="shared" si="70"/>
        <v>6.2133000000000003</v>
      </c>
      <c r="O41" s="123">
        <f t="shared" si="71"/>
        <v>0.76470000000000005</v>
      </c>
      <c r="P41" s="123">
        <f t="shared" si="72"/>
        <v>1.5683</v>
      </c>
      <c r="Q41" s="123">
        <f t="shared" si="73"/>
        <v>0.72919999999999996</v>
      </c>
      <c r="R41" s="123">
        <f t="shared" si="74"/>
        <v>0.61250000000000004</v>
      </c>
      <c r="S41" s="123">
        <f t="shared" si="75"/>
        <v>0.9294</v>
      </c>
      <c r="T41" s="124" t="str">
        <f t="shared" si="7"/>
        <v>33</v>
      </c>
    </row>
    <row r="42" spans="1:20">
      <c r="A42" s="115">
        <v>10</v>
      </c>
      <c r="B42" s="119" t="s">
        <v>310</v>
      </c>
      <c r="C42" s="123">
        <f t="shared" si="76"/>
        <v>5.1223999999999998</v>
      </c>
      <c r="D42" s="123">
        <f t="shared" si="77"/>
        <v>0.69799999999999995</v>
      </c>
      <c r="E42" s="123">
        <f t="shared" si="78"/>
        <v>0.47010000000000002</v>
      </c>
      <c r="F42" s="123">
        <f t="shared" si="79"/>
        <v>1.2168000000000001</v>
      </c>
      <c r="G42" s="123">
        <f t="shared" si="80"/>
        <v>0.84789999999999999</v>
      </c>
      <c r="H42" s="123">
        <f t="shared" si="81"/>
        <v>0.7288</v>
      </c>
      <c r="I42" s="124" t="str">
        <f t="shared" si="0"/>
        <v>20</v>
      </c>
      <c r="J42" s="116"/>
      <c r="K42" s="112"/>
      <c r="L42" s="131">
        <v>23</v>
      </c>
      <c r="M42" s="138" t="s">
        <v>354</v>
      </c>
      <c r="N42" s="123">
        <f t="shared" si="70"/>
        <v>6.2133000000000003</v>
      </c>
      <c r="O42" s="123">
        <f t="shared" si="71"/>
        <v>0.76470000000000005</v>
      </c>
      <c r="P42" s="123">
        <f t="shared" si="72"/>
        <v>1.5683</v>
      </c>
      <c r="Q42" s="123">
        <f t="shared" si="73"/>
        <v>0.72919999999999996</v>
      </c>
      <c r="R42" s="123">
        <f t="shared" si="74"/>
        <v>0.61250000000000004</v>
      </c>
      <c r="S42" s="123">
        <f t="shared" si="75"/>
        <v>0.9294</v>
      </c>
      <c r="T42" s="124" t="str">
        <f t="shared" si="7"/>
        <v>33</v>
      </c>
    </row>
    <row r="43" spans="1:20">
      <c r="A43" s="115">
        <v>11</v>
      </c>
      <c r="B43" s="119" t="s">
        <v>311</v>
      </c>
      <c r="C43" s="123">
        <f>'別表１－１'!I57</f>
        <v>4.6516000000000002</v>
      </c>
      <c r="D43" s="123">
        <f>'別表１－１'!I58</f>
        <v>0.70879999999999999</v>
      </c>
      <c r="E43" s="123">
        <f>'別表１－１'!J57</f>
        <v>0.99450000000000005</v>
      </c>
      <c r="F43" s="123">
        <f>'別表１－１'!J58</f>
        <v>0.65910000000000002</v>
      </c>
      <c r="G43" s="143">
        <f>'別表１－１'!K57</f>
        <v>0.32140000000000002</v>
      </c>
      <c r="H43" s="123">
        <f>'別表１－１'!K58</f>
        <v>0.88600000000000001</v>
      </c>
      <c r="I43" s="124" t="str">
        <f t="shared" si="0"/>
        <v>21</v>
      </c>
      <c r="J43" s="116"/>
      <c r="K43" s="112"/>
      <c r="L43" s="131">
        <v>23</v>
      </c>
      <c r="M43" s="138" t="s">
        <v>355</v>
      </c>
      <c r="N43" s="123">
        <f t="shared" si="70"/>
        <v>6.2133000000000003</v>
      </c>
      <c r="O43" s="123">
        <f t="shared" si="71"/>
        <v>0.76470000000000005</v>
      </c>
      <c r="P43" s="123">
        <f t="shared" si="72"/>
        <v>1.5683</v>
      </c>
      <c r="Q43" s="123">
        <f t="shared" si="73"/>
        <v>0.72919999999999996</v>
      </c>
      <c r="R43" s="123">
        <f t="shared" si="74"/>
        <v>0.61250000000000004</v>
      </c>
      <c r="S43" s="123">
        <f t="shared" si="75"/>
        <v>0.9294</v>
      </c>
      <c r="T43" s="124" t="str">
        <f t="shared" si="7"/>
        <v>33</v>
      </c>
    </row>
    <row r="44" spans="1:20">
      <c r="A44" s="115">
        <v>11</v>
      </c>
      <c r="B44" s="119" t="s">
        <v>312</v>
      </c>
      <c r="C44" s="123">
        <f t="shared" ref="C44:C48" si="82">C43</f>
        <v>4.6516000000000002</v>
      </c>
      <c r="D44" s="123">
        <f t="shared" ref="D44:D48" si="83">D43</f>
        <v>0.70879999999999999</v>
      </c>
      <c r="E44" s="123">
        <f t="shared" ref="E44:E48" si="84">E43</f>
        <v>0.99450000000000005</v>
      </c>
      <c r="F44" s="123">
        <f t="shared" ref="F44:F48" si="85">F43</f>
        <v>0.65910000000000002</v>
      </c>
      <c r="G44" s="123">
        <f t="shared" ref="G44:G48" si="86">G43</f>
        <v>0.32140000000000002</v>
      </c>
      <c r="H44" s="123">
        <f t="shared" ref="H44:H48" si="87">H43</f>
        <v>0.88600000000000001</v>
      </c>
      <c r="I44" s="124" t="str">
        <f t="shared" si="0"/>
        <v>21</v>
      </c>
      <c r="J44" s="116"/>
      <c r="K44" s="112"/>
      <c r="L44" s="133">
        <v>23</v>
      </c>
      <c r="M44" s="134" t="s">
        <v>356</v>
      </c>
      <c r="N44" s="123">
        <f t="shared" si="70"/>
        <v>6.2133000000000003</v>
      </c>
      <c r="O44" s="123">
        <f t="shared" si="71"/>
        <v>0.76470000000000005</v>
      </c>
      <c r="P44" s="123">
        <f t="shared" si="72"/>
        <v>1.5683</v>
      </c>
      <c r="Q44" s="123">
        <f t="shared" si="73"/>
        <v>0.72919999999999996</v>
      </c>
      <c r="R44" s="123">
        <f t="shared" si="74"/>
        <v>0.61250000000000004</v>
      </c>
      <c r="S44" s="123">
        <f t="shared" si="75"/>
        <v>0.9294</v>
      </c>
      <c r="T44" s="124" t="str">
        <f t="shared" si="7"/>
        <v>33</v>
      </c>
    </row>
    <row r="45" spans="1:20">
      <c r="A45" s="115">
        <v>11</v>
      </c>
      <c r="B45" s="135" t="s">
        <v>313</v>
      </c>
      <c r="C45" s="123">
        <f t="shared" si="82"/>
        <v>4.6516000000000002</v>
      </c>
      <c r="D45" s="123">
        <f t="shared" si="83"/>
        <v>0.70879999999999999</v>
      </c>
      <c r="E45" s="123">
        <f t="shared" si="84"/>
        <v>0.99450000000000005</v>
      </c>
      <c r="F45" s="123">
        <f t="shared" si="85"/>
        <v>0.65910000000000002</v>
      </c>
      <c r="G45" s="123">
        <f t="shared" si="86"/>
        <v>0.32140000000000002</v>
      </c>
      <c r="H45" s="123">
        <f t="shared" si="87"/>
        <v>0.88600000000000001</v>
      </c>
      <c r="I45" s="124" t="str">
        <f t="shared" si="0"/>
        <v>21</v>
      </c>
      <c r="J45" s="116"/>
      <c r="K45" s="112"/>
      <c r="L45" s="146"/>
      <c r="M45" s="112"/>
      <c r="T45" s="124" t="str">
        <f t="shared" si="7"/>
        <v/>
      </c>
    </row>
    <row r="46" spans="1:20">
      <c r="A46" s="115">
        <v>11</v>
      </c>
      <c r="B46" s="119" t="s">
        <v>374</v>
      </c>
      <c r="C46" s="123">
        <f t="shared" si="82"/>
        <v>4.6516000000000002</v>
      </c>
      <c r="D46" s="123">
        <f t="shared" si="83"/>
        <v>0.70879999999999999</v>
      </c>
      <c r="E46" s="123">
        <f t="shared" si="84"/>
        <v>0.99450000000000005</v>
      </c>
      <c r="F46" s="123">
        <f t="shared" si="85"/>
        <v>0.65910000000000002</v>
      </c>
      <c r="G46" s="123">
        <f t="shared" si="86"/>
        <v>0.32140000000000002</v>
      </c>
      <c r="H46" s="123">
        <f t="shared" si="87"/>
        <v>0.88600000000000001</v>
      </c>
      <c r="I46" s="124" t="str">
        <f t="shared" si="0"/>
        <v>21</v>
      </c>
      <c r="J46" s="116"/>
      <c r="K46" s="112"/>
      <c r="L46" s="146"/>
      <c r="M46" s="112"/>
      <c r="T46" s="124" t="str">
        <f t="shared" si="7"/>
        <v/>
      </c>
    </row>
    <row r="47" spans="1:20">
      <c r="A47" s="115">
        <v>11</v>
      </c>
      <c r="B47" s="119" t="s">
        <v>375</v>
      </c>
      <c r="C47" s="123">
        <f t="shared" si="82"/>
        <v>4.6516000000000002</v>
      </c>
      <c r="D47" s="123">
        <f t="shared" si="83"/>
        <v>0.70879999999999999</v>
      </c>
      <c r="E47" s="123">
        <f t="shared" si="84"/>
        <v>0.99450000000000005</v>
      </c>
      <c r="F47" s="123">
        <f t="shared" si="85"/>
        <v>0.65910000000000002</v>
      </c>
      <c r="G47" s="123">
        <f t="shared" si="86"/>
        <v>0.32140000000000002</v>
      </c>
      <c r="H47" s="123">
        <f t="shared" si="87"/>
        <v>0.88600000000000001</v>
      </c>
      <c r="I47" s="124" t="str">
        <f t="shared" ref="I47" si="88">RIGHT(B47,2)</f>
        <v>21</v>
      </c>
      <c r="J47" s="116"/>
      <c r="K47" s="112"/>
      <c r="L47" s="146"/>
      <c r="M47" s="112"/>
      <c r="T47" s="116"/>
    </row>
    <row r="48" spans="1:20">
      <c r="A48" s="115">
        <v>11</v>
      </c>
      <c r="B48" s="119" t="s">
        <v>376</v>
      </c>
      <c r="C48" s="123">
        <f t="shared" si="82"/>
        <v>4.6516000000000002</v>
      </c>
      <c r="D48" s="123">
        <f t="shared" si="83"/>
        <v>0.70879999999999999</v>
      </c>
      <c r="E48" s="123">
        <f t="shared" si="84"/>
        <v>0.99450000000000005</v>
      </c>
      <c r="F48" s="123">
        <f t="shared" si="85"/>
        <v>0.65910000000000002</v>
      </c>
      <c r="G48" s="123">
        <f t="shared" si="86"/>
        <v>0.32140000000000002</v>
      </c>
      <c r="H48" s="123">
        <f t="shared" si="87"/>
        <v>0.88600000000000001</v>
      </c>
      <c r="I48" s="124" t="str">
        <f t="shared" si="0"/>
        <v>21</v>
      </c>
      <c r="J48" s="116"/>
      <c r="K48" s="112"/>
      <c r="M48" s="148"/>
      <c r="T48" s="147"/>
    </row>
    <row r="49" spans="1:20">
      <c r="A49" s="115">
        <v>12</v>
      </c>
      <c r="B49" s="135" t="s">
        <v>314</v>
      </c>
      <c r="C49" s="123">
        <f>'別表１－１'!I59</f>
        <v>6.2133000000000003</v>
      </c>
      <c r="D49" s="123">
        <f>'別表１－１'!I60</f>
        <v>0.76470000000000005</v>
      </c>
      <c r="E49" s="123">
        <f>'別表１－１'!J59</f>
        <v>1.5683</v>
      </c>
      <c r="F49" s="123">
        <f>'別表１－１'!J60</f>
        <v>0.72919999999999996</v>
      </c>
      <c r="G49" s="123">
        <f>'別表１－１'!K59</f>
        <v>0.61250000000000004</v>
      </c>
      <c r="H49" s="123">
        <f>'別表１－１'!K60</f>
        <v>0.9294</v>
      </c>
      <c r="I49" s="124" t="str">
        <f t="shared" si="0"/>
        <v>22</v>
      </c>
      <c r="J49" s="116"/>
      <c r="K49" s="112"/>
      <c r="M49" s="148"/>
      <c r="T49" s="116"/>
    </row>
    <row r="50" spans="1:20">
      <c r="A50" s="115">
        <v>12</v>
      </c>
      <c r="B50" s="119" t="s">
        <v>315</v>
      </c>
      <c r="C50" s="123">
        <f t="shared" ref="C50:C52" si="89">C49</f>
        <v>6.2133000000000003</v>
      </c>
      <c r="D50" s="123">
        <f t="shared" ref="D50:D52" si="90">D49</f>
        <v>0.76470000000000005</v>
      </c>
      <c r="E50" s="123">
        <f t="shared" ref="E50:E52" si="91">E49</f>
        <v>1.5683</v>
      </c>
      <c r="F50" s="123">
        <f t="shared" ref="F50:F52" si="92">F49</f>
        <v>0.72919999999999996</v>
      </c>
      <c r="G50" s="123">
        <f t="shared" ref="G50:G52" si="93">G49</f>
        <v>0.61250000000000004</v>
      </c>
      <c r="H50" s="123">
        <f t="shared" ref="H50:H52" si="94">H49</f>
        <v>0.9294</v>
      </c>
      <c r="I50" s="124" t="str">
        <f t="shared" si="0"/>
        <v>22</v>
      </c>
      <c r="J50" s="116"/>
      <c r="K50" s="112"/>
    </row>
    <row r="51" spans="1:20">
      <c r="A51" s="115">
        <v>12</v>
      </c>
      <c r="B51" s="119" t="s">
        <v>316</v>
      </c>
      <c r="C51" s="123">
        <f t="shared" si="89"/>
        <v>6.2133000000000003</v>
      </c>
      <c r="D51" s="123">
        <f t="shared" si="90"/>
        <v>0.76470000000000005</v>
      </c>
      <c r="E51" s="123">
        <f t="shared" si="91"/>
        <v>1.5683</v>
      </c>
      <c r="F51" s="123">
        <f t="shared" si="92"/>
        <v>0.72919999999999996</v>
      </c>
      <c r="G51" s="123">
        <f t="shared" si="93"/>
        <v>0.61250000000000004</v>
      </c>
      <c r="H51" s="123">
        <f t="shared" si="94"/>
        <v>0.9294</v>
      </c>
      <c r="I51" s="124" t="str">
        <f t="shared" si="0"/>
        <v>22</v>
      </c>
      <c r="J51" s="116"/>
      <c r="K51" s="112"/>
    </row>
    <row r="52" spans="1:20">
      <c r="A52" s="115">
        <v>12</v>
      </c>
      <c r="B52" s="135" t="s">
        <v>317</v>
      </c>
      <c r="C52" s="123">
        <f t="shared" si="89"/>
        <v>6.2133000000000003</v>
      </c>
      <c r="D52" s="123">
        <f t="shared" si="90"/>
        <v>0.76470000000000005</v>
      </c>
      <c r="E52" s="123">
        <f t="shared" si="91"/>
        <v>1.5683</v>
      </c>
      <c r="F52" s="123">
        <f t="shared" si="92"/>
        <v>0.72919999999999996</v>
      </c>
      <c r="G52" s="123">
        <f t="shared" si="93"/>
        <v>0.61250000000000004</v>
      </c>
      <c r="H52" s="123">
        <f t="shared" si="94"/>
        <v>0.9294</v>
      </c>
      <c r="I52" s="124" t="str">
        <f t="shared" si="0"/>
        <v>22</v>
      </c>
      <c r="J52" s="116"/>
      <c r="K52" s="112"/>
    </row>
    <row r="53" spans="1:20">
      <c r="A53" s="149" t="s">
        <v>249</v>
      </c>
      <c r="B53" s="132" t="s">
        <v>248</v>
      </c>
      <c r="C53" s="116"/>
      <c r="E53" s="116"/>
      <c r="F53" s="116"/>
      <c r="G53" s="116"/>
      <c r="H53" s="116"/>
      <c r="I53" s="116"/>
      <c r="J53" s="147"/>
      <c r="K53" s="112"/>
    </row>
    <row r="54" spans="1:20">
      <c r="A54" s="150" t="s">
        <v>251</v>
      </c>
      <c r="B54" s="132" t="s">
        <v>250</v>
      </c>
      <c r="C54" s="147"/>
      <c r="E54" s="147"/>
      <c r="F54" s="147"/>
      <c r="G54" s="147"/>
      <c r="H54" s="147"/>
      <c r="I54" s="147"/>
      <c r="J54" s="116"/>
      <c r="K54" s="112"/>
    </row>
    <row r="55" spans="1:20">
      <c r="A55" s="151" t="s">
        <v>253</v>
      </c>
      <c r="B55" s="142" t="s">
        <v>252</v>
      </c>
      <c r="C55" s="116"/>
      <c r="E55" s="116"/>
      <c r="F55" s="116"/>
      <c r="G55" s="116"/>
      <c r="H55" s="116"/>
      <c r="I55" s="116"/>
    </row>
    <row r="57" spans="1:20">
      <c r="C57">
        <v>1</v>
      </c>
      <c r="D57" s="8">
        <v>0.629</v>
      </c>
      <c r="E57" s="7">
        <v>6.7500000000000004E-2</v>
      </c>
      <c r="F57" s="7">
        <v>0.8629</v>
      </c>
      <c r="G57" s="7">
        <v>0.69240000000000002</v>
      </c>
      <c r="H57" s="7">
        <v>0.60609999999999997</v>
      </c>
    </row>
    <row r="58" spans="1:20">
      <c r="C58">
        <v>2</v>
      </c>
      <c r="D58" s="7">
        <v>0.74329999999999996</v>
      </c>
      <c r="E58" s="7">
        <v>0.21410000000000001</v>
      </c>
      <c r="F58" s="7">
        <v>0.7621</v>
      </c>
      <c r="G58" s="7">
        <v>0.30559999999999998</v>
      </c>
      <c r="H58" s="7">
        <v>0.79820000000000002</v>
      </c>
    </row>
    <row r="59" spans="1:20">
      <c r="C59">
        <v>3</v>
      </c>
      <c r="D59" s="7">
        <v>0.9113</v>
      </c>
      <c r="E59" s="7">
        <v>1.1854</v>
      </c>
      <c r="F59" s="7">
        <v>0.6704</v>
      </c>
      <c r="G59" s="7">
        <v>0.69520000000000004</v>
      </c>
      <c r="H59" s="7">
        <v>0.85040000000000004</v>
      </c>
    </row>
    <row r="60" spans="1:20">
      <c r="C60">
        <v>4</v>
      </c>
      <c r="D60" s="7">
        <v>0.8679</v>
      </c>
      <c r="E60" s="8">
        <v>0.32200000000000001</v>
      </c>
      <c r="F60" s="7">
        <v>0.79290000000000005</v>
      </c>
      <c r="G60" s="7">
        <v>0.20619999999999999</v>
      </c>
      <c r="H60" s="7">
        <v>0.92010000000000003</v>
      </c>
    </row>
    <row r="61" spans="1:20">
      <c r="C61">
        <v>5</v>
      </c>
      <c r="D61" s="7">
        <v>0.91220000000000001</v>
      </c>
      <c r="E61" s="7">
        <v>0.23050000000000001</v>
      </c>
      <c r="F61" s="8">
        <v>0.78800000000000003</v>
      </c>
      <c r="G61" s="7">
        <v>0.1052</v>
      </c>
      <c r="H61" s="7">
        <v>0.92230000000000001</v>
      </c>
    </row>
    <row r="62" spans="1:20">
      <c r="C62">
        <v>6</v>
      </c>
      <c r="D62" s="7">
        <v>0.93789999999999996</v>
      </c>
      <c r="E62" s="7">
        <v>9.3399999999999997E-2</v>
      </c>
      <c r="F62" s="7">
        <v>0.97619999999999996</v>
      </c>
      <c r="G62" s="7">
        <v>9.1499999999999998E-2</v>
      </c>
      <c r="H62" s="7">
        <v>0.98219999999999996</v>
      </c>
    </row>
    <row r="63" spans="1:20">
      <c r="C63">
        <v>7</v>
      </c>
      <c r="D63" s="7">
        <v>0.89670000000000005</v>
      </c>
      <c r="E63" s="7">
        <v>0.1855</v>
      </c>
      <c r="F63" s="7">
        <v>0.92230000000000001</v>
      </c>
      <c r="G63" s="7">
        <v>0.35649999999999998</v>
      </c>
      <c r="H63" s="7">
        <v>0.90280000000000005</v>
      </c>
    </row>
    <row r="64" spans="1:20">
      <c r="C64">
        <v>8</v>
      </c>
      <c r="D64" s="7">
        <v>0.78059999999999996</v>
      </c>
      <c r="E64" s="7">
        <v>1.0055000000000001</v>
      </c>
      <c r="F64" s="7">
        <v>0.69289999999999996</v>
      </c>
      <c r="G64" s="7">
        <v>1.7084999999999999</v>
      </c>
      <c r="H64" s="7">
        <v>0.67430000000000001</v>
      </c>
    </row>
    <row r="65" spans="3:8">
      <c r="C65">
        <v>9</v>
      </c>
      <c r="D65" s="7">
        <v>0.94220000000000004</v>
      </c>
      <c r="E65" s="7">
        <v>0.1885</v>
      </c>
      <c r="F65" s="7">
        <v>0.88219999999999998</v>
      </c>
      <c r="G65" s="7">
        <v>0.15379999999999999</v>
      </c>
      <c r="H65" s="7">
        <v>0.97130000000000005</v>
      </c>
    </row>
    <row r="66" spans="3:8">
      <c r="C66">
        <v>10</v>
      </c>
      <c r="D66" s="7">
        <v>0.84409999999999996</v>
      </c>
      <c r="E66" s="7">
        <v>0.12959999999999999</v>
      </c>
      <c r="F66" s="7">
        <v>0.9073</v>
      </c>
      <c r="G66" s="7">
        <v>0.22409999999999999</v>
      </c>
      <c r="H66" s="7">
        <v>0.91210000000000002</v>
      </c>
    </row>
    <row r="67" spans="3:8">
      <c r="C67">
        <v>11</v>
      </c>
      <c r="D67" s="7">
        <v>0.7833</v>
      </c>
      <c r="E67" s="7">
        <v>0.17649999999999999</v>
      </c>
      <c r="F67" s="7">
        <v>0.88990000000000002</v>
      </c>
      <c r="G67" s="8">
        <v>0.13</v>
      </c>
      <c r="H67" s="7">
        <v>0.99860000000000004</v>
      </c>
    </row>
    <row r="68" spans="3:8">
      <c r="C68">
        <v>12</v>
      </c>
      <c r="D68" s="7">
        <v>0.68759999999999999</v>
      </c>
      <c r="E68" s="7">
        <v>1.5247999999999999</v>
      </c>
      <c r="F68" s="7">
        <v>0.68020000000000003</v>
      </c>
      <c r="G68" s="7">
        <v>0.8831</v>
      </c>
      <c r="H68" s="7">
        <v>0.8831</v>
      </c>
    </row>
  </sheetData>
  <sheetProtection algorithmName="SHA-512" hashValue="1ZQO/fhOKK20wbCgJ3y+Eh8hfMbWixB7wvk6k2iJ2UI4vMTCbrK0TEGIO4KK8v5g6mSKlcsvysC5DL2k07prrQ==" saltValue="0W6fGj1jjU7cXUwbtq815A==" spinCount="100000" sheet="1" objects="1" scenarios="1"/>
  <mergeCells count="14">
    <mergeCell ref="B1:H1"/>
    <mergeCell ref="C2:D2"/>
    <mergeCell ref="E2:F2"/>
    <mergeCell ref="G2:H2"/>
    <mergeCell ref="C6:D6"/>
    <mergeCell ref="E6:F6"/>
    <mergeCell ref="G6:H6"/>
    <mergeCell ref="N6:O6"/>
    <mergeCell ref="P6:Q6"/>
    <mergeCell ref="R6:S6"/>
    <mergeCell ref="M1:S1"/>
    <mergeCell ref="N2:O2"/>
    <mergeCell ref="P2:Q2"/>
    <mergeCell ref="R2:S2"/>
  </mergeCells>
  <phoneticPr fontId="3"/>
  <pageMargins left="0.7" right="0.7" top="0.75" bottom="0.75" header="0.3" footer="0.3"/>
  <pageSetup paperSize="9" scale="71" orientation="portrait" r:id="rId1"/>
  <rowBreaks count="1" manualBreakCount="1">
    <brk id="55"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M128"/>
  <sheetViews>
    <sheetView tabSelected="1" workbookViewId="0">
      <selection activeCell="G3" sqref="G3"/>
    </sheetView>
  </sheetViews>
  <sheetFormatPr defaultRowHeight="18.75"/>
  <cols>
    <col min="1" max="1" width="5.875" style="347" customWidth="1"/>
    <col min="2" max="2" width="2" style="347" customWidth="1"/>
    <col min="3" max="3" width="20.625" style="347" customWidth="1"/>
    <col min="4" max="12" width="10.125" style="347" customWidth="1"/>
    <col min="13" max="13" width="2.625" style="347" customWidth="1"/>
    <col min="14" max="14" width="9" style="347" customWidth="1"/>
    <col min="15" max="17" width="9" style="347" hidden="1" customWidth="1"/>
    <col min="18" max="18" width="10" style="347" hidden="1" customWidth="1"/>
    <col min="19" max="19" width="19.25" style="347" hidden="1" customWidth="1"/>
    <col min="20" max="21" width="9" style="347" hidden="1" customWidth="1"/>
    <col min="22" max="22" width="8.625" style="347" hidden="1" customWidth="1"/>
    <col min="23" max="23" width="9" style="347" hidden="1" customWidth="1"/>
    <col min="24" max="24" width="9" style="347" customWidth="1"/>
    <col min="25" max="25" width="9" style="347"/>
    <col min="26" max="26" width="10" style="347" bestFit="1" customWidth="1"/>
    <col min="27" max="16384" width="9" style="347"/>
  </cols>
  <sheetData>
    <row r="1" spans="1:23" ht="19.5" customHeight="1">
      <c r="A1" s="343"/>
      <c r="B1" s="343"/>
      <c r="C1" s="344" t="s">
        <v>1</v>
      </c>
      <c r="D1" s="344"/>
      <c r="E1" s="344" t="s">
        <v>381</v>
      </c>
      <c r="F1" s="343"/>
      <c r="G1" s="343"/>
      <c r="H1" s="343" t="s">
        <v>599</v>
      </c>
      <c r="I1" s="343"/>
      <c r="J1" s="343"/>
      <c r="K1" s="345" t="s">
        <v>2</v>
      </c>
      <c r="L1" s="346" t="s">
        <v>0</v>
      </c>
      <c r="M1" s="343"/>
    </row>
    <row r="2" spans="1:23" ht="10.5" customHeight="1">
      <c r="A2" s="343"/>
      <c r="B2" s="348"/>
      <c r="C2" s="348"/>
      <c r="D2" s="348"/>
      <c r="E2" s="348"/>
      <c r="F2" s="348"/>
      <c r="G2" s="348"/>
      <c r="H2" s="348"/>
      <c r="I2" s="348"/>
      <c r="J2" s="348"/>
      <c r="K2" s="348"/>
      <c r="L2" s="348"/>
      <c r="M2" s="348"/>
      <c r="P2" s="349" t="s">
        <v>593</v>
      </c>
      <c r="Q2" s="350">
        <f>D11</f>
        <v>0</v>
      </c>
      <c r="V2" s="347" t="s">
        <v>595</v>
      </c>
      <c r="W2" s="347" t="s">
        <v>596</v>
      </c>
    </row>
    <row r="3" spans="1:23">
      <c r="A3" s="343"/>
      <c r="B3" s="348"/>
      <c r="C3" s="351" t="s">
        <v>3</v>
      </c>
      <c r="D3" s="348"/>
      <c r="E3" s="352"/>
      <c r="F3" s="348"/>
      <c r="G3" s="353"/>
      <c r="H3" s="354" t="s">
        <v>360</v>
      </c>
      <c r="I3" s="348"/>
      <c r="J3" s="355"/>
      <c r="K3" s="354" t="s">
        <v>383</v>
      </c>
      <c r="L3" s="348"/>
      <c r="M3" s="348"/>
      <c r="O3" s="349"/>
      <c r="P3" s="343"/>
      <c r="R3" s="356"/>
      <c r="S3" s="357"/>
      <c r="T3" s="349"/>
      <c r="V3" s="347" t="str">
        <f>IF(AND(D10="第六号　(共同住宅) 16",100&lt;=$D$11,$D$11&lt;20000),1,IF(AND(D10="第六号　(共同住宅) 16",20000&lt;=$D$11,$D$11&lt;30000),2,IF(AND(D10="第六号　(共同住宅) 16",30000&lt;=$D$11,$D$11&lt;100000),1,"0")))</f>
        <v>0</v>
      </c>
      <c r="W3" s="347" t="str">
        <f>IF(AND(D10="第四号　(業務施設) 14",300&lt;=$D$11,$D$11&lt;20000),1,IF(AND(D10="第四号　(業務施設) 14",20000&lt;=$D$11,$D$11&lt;30000),2,IF(AND(D10="第四号　(業務施設) 14",30000&lt;=$D$11,$D$11&lt;100000),1,"0")))</f>
        <v>0</v>
      </c>
    </row>
    <row r="4" spans="1:23" ht="10.5" customHeight="1">
      <c r="A4" s="343"/>
      <c r="B4" s="348"/>
      <c r="C4" s="358"/>
      <c r="D4" s="358"/>
      <c r="E4" s="348"/>
      <c r="F4" s="348"/>
      <c r="G4" s="348"/>
      <c r="H4" s="348"/>
      <c r="I4" s="348"/>
      <c r="J4" s="348"/>
      <c r="K4" s="348"/>
      <c r="L4" s="348"/>
      <c r="M4" s="348"/>
      <c r="O4" s="349"/>
      <c r="P4" s="359"/>
      <c r="Q4" s="359"/>
      <c r="R4" s="359"/>
      <c r="S4" s="359"/>
      <c r="T4" s="349"/>
      <c r="V4" s="347">
        <f>W3+V3</f>
        <v>0</v>
      </c>
    </row>
    <row r="5" spans="1:23">
      <c r="A5" s="343"/>
      <c r="B5" s="348"/>
      <c r="C5" s="360" t="s">
        <v>4</v>
      </c>
      <c r="D5" s="215"/>
      <c r="E5" s="216"/>
      <c r="F5" s="216"/>
      <c r="G5" s="216"/>
      <c r="H5" s="216"/>
      <c r="I5" s="216"/>
      <c r="J5" s="216"/>
      <c r="K5" s="217"/>
      <c r="L5" s="361"/>
      <c r="M5" s="361"/>
      <c r="O5" s="349"/>
      <c r="P5" s="349"/>
      <c r="Q5" s="343" t="s">
        <v>255</v>
      </c>
      <c r="R5" s="362" t="s">
        <v>256</v>
      </c>
      <c r="S5" s="363" t="s">
        <v>594</v>
      </c>
      <c r="T5" s="363" t="s">
        <v>254</v>
      </c>
      <c r="U5" s="363" t="s">
        <v>597</v>
      </c>
    </row>
    <row r="6" spans="1:23">
      <c r="A6" s="343"/>
      <c r="B6" s="348"/>
      <c r="C6" s="360" t="s">
        <v>5</v>
      </c>
      <c r="D6" s="215"/>
      <c r="E6" s="216"/>
      <c r="F6" s="216"/>
      <c r="G6" s="216"/>
      <c r="H6" s="216"/>
      <c r="I6" s="216"/>
      <c r="J6" s="216"/>
      <c r="K6" s="217"/>
      <c r="L6" s="361"/>
      <c r="M6" s="361"/>
      <c r="O6" s="364" t="s">
        <v>148</v>
      </c>
      <c r="P6" s="349" t="s">
        <v>150</v>
      </c>
      <c r="Q6" s="365" t="e">
        <f>IF(H10="-",'a b算出(設計）'!C4,'a b算出(設計）'!N4)</f>
        <v>#N/A</v>
      </c>
      <c r="R6" s="366" t="e">
        <f>IF(H10="-",'a b算出(設計）'!D4,'a b算出(設計）'!O4)</f>
        <v>#N/A</v>
      </c>
      <c r="S6" s="367" t="e">
        <f>V6</f>
        <v>#N/A</v>
      </c>
      <c r="T6" s="349" t="e">
        <f>Q6*($Q$2^R6)</f>
        <v>#N/A</v>
      </c>
      <c r="U6" s="347" t="e">
        <f>Q6*$Q$2+R6</f>
        <v>#N/A</v>
      </c>
      <c r="V6" s="347" t="e">
        <f>IF(V$4=2,U6,T6)</f>
        <v>#N/A</v>
      </c>
    </row>
    <row r="7" spans="1:23">
      <c r="A7" s="343"/>
      <c r="B7" s="348"/>
      <c r="C7" s="360" t="s">
        <v>6</v>
      </c>
      <c r="D7" s="368" t="s">
        <v>7</v>
      </c>
      <c r="E7" s="369"/>
      <c r="F7" s="218"/>
      <c r="G7" s="219"/>
      <c r="H7" s="370"/>
      <c r="I7" s="371"/>
      <c r="J7" s="371"/>
      <c r="K7" s="372"/>
      <c r="L7" s="361"/>
      <c r="M7" s="361"/>
      <c r="O7" s="364"/>
      <c r="P7" s="349" t="s">
        <v>151</v>
      </c>
      <c r="Q7" s="373" t="e">
        <f>IF(H10="-",'a b算出(設計）'!E4,'a b算出(設計）'!P4)</f>
        <v>#N/A</v>
      </c>
      <c r="R7" s="374" t="e">
        <f>IF(H10="-",'a b算出(設計）'!F4,'a b算出(設計）'!Q4)</f>
        <v>#N/A</v>
      </c>
      <c r="S7" s="367" t="e">
        <f t="shared" ref="S7:S8" si="0">V7</f>
        <v>#N/A</v>
      </c>
      <c r="T7" s="349" t="e">
        <f>Q7*($Q$2^R7)</f>
        <v>#N/A</v>
      </c>
      <c r="U7" s="347" t="e">
        <f t="shared" ref="U7:U8" si="1">Q7*$Q$2+R7</f>
        <v>#N/A</v>
      </c>
      <c r="V7" s="347" t="e">
        <f t="shared" ref="V7:V8" si="2">IF(V$4=2,U7,T7)</f>
        <v>#N/A</v>
      </c>
    </row>
    <row r="8" spans="1:23">
      <c r="A8" s="343"/>
      <c r="B8" s="348"/>
      <c r="C8" s="360" t="s">
        <v>8</v>
      </c>
      <c r="D8" s="220"/>
      <c r="E8" s="221"/>
      <c r="F8" s="375" t="s">
        <v>9</v>
      </c>
      <c r="G8" s="376" t="s">
        <v>10</v>
      </c>
      <c r="H8" s="154"/>
      <c r="I8" s="375" t="s">
        <v>11</v>
      </c>
      <c r="J8" s="371"/>
      <c r="K8" s="372"/>
      <c r="L8" s="361"/>
      <c r="M8" s="361"/>
      <c r="O8" s="364"/>
      <c r="P8" s="349" t="s">
        <v>152</v>
      </c>
      <c r="Q8" s="373" t="e">
        <f>IF(H10="-",'a b算出(設計）'!G4,'a b算出(設計）'!R4)</f>
        <v>#N/A</v>
      </c>
      <c r="R8" s="373" t="e">
        <f>IF(H10="-",'a b算出(設計）'!H4,'a b算出(設計）'!S4)</f>
        <v>#N/A</v>
      </c>
      <c r="S8" s="367" t="e">
        <f t="shared" si="0"/>
        <v>#N/A</v>
      </c>
      <c r="T8" s="349" t="e">
        <f t="shared" ref="T8" si="3">Q8*($Q$2^R8)</f>
        <v>#N/A</v>
      </c>
      <c r="U8" s="347" t="e">
        <f t="shared" si="1"/>
        <v>#N/A</v>
      </c>
      <c r="V8" s="347" t="e">
        <f t="shared" si="2"/>
        <v>#N/A</v>
      </c>
    </row>
    <row r="9" spans="1:23">
      <c r="A9" s="343"/>
      <c r="B9" s="348"/>
      <c r="C9" s="377" t="s">
        <v>12</v>
      </c>
      <c r="D9" s="378" t="s">
        <v>13</v>
      </c>
      <c r="E9" s="379"/>
      <c r="F9" s="379"/>
      <c r="G9" s="380"/>
      <c r="H9" s="378" t="s">
        <v>319</v>
      </c>
      <c r="I9" s="379"/>
      <c r="J9" s="379"/>
      <c r="K9" s="380"/>
      <c r="L9" s="361"/>
      <c r="M9" s="361"/>
      <c r="O9" s="349"/>
      <c r="P9" s="349"/>
      <c r="Q9" s="343" t="s">
        <v>255</v>
      </c>
      <c r="R9" s="362" t="s">
        <v>237</v>
      </c>
      <c r="S9" s="356"/>
      <c r="T9" s="349"/>
    </row>
    <row r="10" spans="1:23">
      <c r="A10" s="343"/>
      <c r="B10" s="348"/>
      <c r="C10" s="381"/>
      <c r="D10" s="209"/>
      <c r="E10" s="210"/>
      <c r="F10" s="210"/>
      <c r="G10" s="211"/>
      <c r="H10" s="209" t="s">
        <v>359</v>
      </c>
      <c r="I10" s="210"/>
      <c r="J10" s="210"/>
      <c r="K10" s="211"/>
      <c r="L10" s="382" t="s">
        <v>370</v>
      </c>
      <c r="M10" s="383"/>
      <c r="O10" s="364" t="s">
        <v>275</v>
      </c>
      <c r="P10" s="349" t="s">
        <v>150</v>
      </c>
      <c r="Q10" s="365" t="e">
        <f>IF(H10="-",'a b算出(工事監理）)'!C4,'a b算出(工事監理）)'!N4)</f>
        <v>#N/A</v>
      </c>
      <c r="R10" s="366" t="e">
        <f>IF(H10="-",'a b算出(工事監理）)'!D4,'a b算出(工事監理）)'!O4)</f>
        <v>#N/A</v>
      </c>
      <c r="S10" s="367" t="e">
        <f t="shared" ref="S10:S12" si="4">V10</f>
        <v>#N/A</v>
      </c>
      <c r="T10" s="349" t="e">
        <f>Q10*($Q$2^R10)</f>
        <v>#N/A</v>
      </c>
      <c r="U10" s="347" t="e">
        <f>Q10*$Q$2+R10</f>
        <v>#N/A</v>
      </c>
      <c r="V10" s="347" t="e">
        <f>IF(V$4=2,U10,T10)</f>
        <v>#N/A</v>
      </c>
    </row>
    <row r="11" spans="1:23" ht="16.5" customHeight="1">
      <c r="A11" s="343"/>
      <c r="B11" s="348"/>
      <c r="C11" s="384" t="s">
        <v>14</v>
      </c>
      <c r="D11" s="212"/>
      <c r="E11" s="213"/>
      <c r="F11" s="385" t="s">
        <v>15</v>
      </c>
      <c r="G11" s="386"/>
      <c r="H11" s="387" t="s">
        <v>16</v>
      </c>
      <c r="I11" s="387"/>
      <c r="J11" s="636" t="str">
        <f>IF(D11="","",I75)</f>
        <v/>
      </c>
      <c r="K11" s="636"/>
      <c r="L11" s="388" t="s">
        <v>371</v>
      </c>
      <c r="M11" s="389"/>
      <c r="O11" s="364"/>
      <c r="P11" s="349" t="s">
        <v>151</v>
      </c>
      <c r="Q11" s="373" t="e">
        <f>IF(H10="-",'a b算出(工事監理）)'!E4,'a b算出(工事監理）)'!P4)</f>
        <v>#N/A</v>
      </c>
      <c r="R11" s="373" t="e">
        <f>IF(H10="-",'a b算出(工事監理）)'!F4,'a b算出(工事監理）)'!Q4)</f>
        <v>#N/A</v>
      </c>
      <c r="S11" s="367" t="e">
        <f t="shared" si="4"/>
        <v>#N/A</v>
      </c>
      <c r="T11" s="349" t="e">
        <f>Q11*($Q$2^R11)</f>
        <v>#N/A</v>
      </c>
      <c r="U11" s="347" t="e">
        <f t="shared" ref="U11:U12" si="5">Q11*$Q$2+R11</f>
        <v>#N/A</v>
      </c>
      <c r="V11" s="347" t="e">
        <f t="shared" ref="V11:V12" si="6">IF(V$4=2,U11,T11)</f>
        <v>#N/A</v>
      </c>
    </row>
    <row r="12" spans="1:23" ht="7.5" customHeight="1">
      <c r="A12" s="343"/>
      <c r="B12" s="348"/>
      <c r="C12" s="361"/>
      <c r="D12" s="361"/>
      <c r="E12" s="361"/>
      <c r="F12" s="361"/>
      <c r="G12" s="361"/>
      <c r="H12" s="361"/>
      <c r="I12" s="361"/>
      <c r="J12" s="361"/>
      <c r="K12" s="361"/>
      <c r="L12" s="361"/>
      <c r="M12" s="361"/>
      <c r="O12" s="364"/>
      <c r="P12" s="349" t="s">
        <v>152</v>
      </c>
      <c r="Q12" s="390" t="e">
        <f>IF(H10="-",'a b算出(工事監理）)'!G4,'a b算出(工事監理）)'!R4)</f>
        <v>#N/A</v>
      </c>
      <c r="R12" s="373" t="e">
        <f>IF(H10="-",'a b算出(工事監理）)'!H4,'a b算出(工事監理）)'!S4)</f>
        <v>#N/A</v>
      </c>
      <c r="S12" s="367" t="e">
        <f t="shared" si="4"/>
        <v>#N/A</v>
      </c>
      <c r="T12" s="349" t="e">
        <f t="shared" ref="T12" si="7">Q12*($Q$2^R12)</f>
        <v>#N/A</v>
      </c>
      <c r="U12" s="347" t="e">
        <f t="shared" si="5"/>
        <v>#N/A</v>
      </c>
      <c r="V12" s="347" t="e">
        <f t="shared" si="6"/>
        <v>#N/A</v>
      </c>
    </row>
    <row r="13" spans="1:23" ht="15.75" customHeight="1">
      <c r="A13" s="343"/>
      <c r="B13" s="348"/>
      <c r="C13" s="391" t="s">
        <v>385</v>
      </c>
      <c r="D13" s="392" t="s">
        <v>150</v>
      </c>
      <c r="E13" s="393"/>
      <c r="F13" s="394"/>
      <c r="G13" s="392" t="s">
        <v>151</v>
      </c>
      <c r="H13" s="393"/>
      <c r="I13" s="394"/>
      <c r="J13" s="392" t="s">
        <v>152</v>
      </c>
      <c r="K13" s="393"/>
      <c r="L13" s="394"/>
      <c r="M13" s="361"/>
      <c r="O13" s="395"/>
      <c r="P13" s="349"/>
      <c r="Q13" s="390"/>
      <c r="R13" s="373"/>
      <c r="S13" s="396"/>
      <c r="T13" s="349"/>
    </row>
    <row r="14" spans="1:23" ht="16.5" customHeight="1">
      <c r="A14" s="343"/>
      <c r="B14" s="348"/>
      <c r="C14" s="391" t="s">
        <v>384</v>
      </c>
      <c r="D14" s="397" t="s">
        <v>362</v>
      </c>
      <c r="E14" s="397" t="s">
        <v>363</v>
      </c>
      <c r="F14" s="397" t="s">
        <v>275</v>
      </c>
      <c r="G14" s="397" t="s">
        <v>362</v>
      </c>
      <c r="H14" s="397" t="s">
        <v>363</v>
      </c>
      <c r="I14" s="397" t="s">
        <v>275</v>
      </c>
      <c r="J14" s="397" t="s">
        <v>362</v>
      </c>
      <c r="K14" s="397" t="s">
        <v>363</v>
      </c>
      <c r="L14" s="397" t="s">
        <v>275</v>
      </c>
      <c r="M14" s="361"/>
      <c r="O14" s="395"/>
      <c r="S14" s="398"/>
      <c r="T14" s="349"/>
    </row>
    <row r="15" spans="1:23" ht="16.5" customHeight="1">
      <c r="A15" s="343"/>
      <c r="B15" s="348"/>
      <c r="C15" s="399"/>
      <c r="D15" s="155" t="s">
        <v>361</v>
      </c>
      <c r="E15" s="155" t="s">
        <v>361</v>
      </c>
      <c r="F15" s="155" t="s">
        <v>361</v>
      </c>
      <c r="G15" s="155" t="s">
        <v>361</v>
      </c>
      <c r="H15" s="155" t="s">
        <v>361</v>
      </c>
      <c r="I15" s="155" t="s">
        <v>361</v>
      </c>
      <c r="J15" s="155" t="s">
        <v>361</v>
      </c>
      <c r="K15" s="155" t="s">
        <v>361</v>
      </c>
      <c r="L15" s="155" t="s">
        <v>361</v>
      </c>
      <c r="M15" s="361"/>
      <c r="O15" s="395"/>
      <c r="S15" s="398"/>
      <c r="T15" s="349"/>
    </row>
    <row r="16" spans="1:23" ht="9" customHeight="1">
      <c r="A16" s="343"/>
      <c r="B16" s="348"/>
      <c r="C16" s="400"/>
      <c r="D16" s="400"/>
      <c r="E16" s="400"/>
      <c r="F16" s="400"/>
      <c r="G16" s="401"/>
      <c r="H16" s="402"/>
      <c r="I16" s="402"/>
      <c r="J16" s="402"/>
      <c r="K16" s="400"/>
      <c r="L16" s="361"/>
      <c r="M16" s="361"/>
      <c r="O16" s="395"/>
      <c r="S16" s="398"/>
      <c r="T16" s="349"/>
    </row>
    <row r="17" spans="1:21">
      <c r="A17" s="343"/>
      <c r="B17" s="348"/>
      <c r="C17" s="403" t="s">
        <v>258</v>
      </c>
      <c r="D17" s="404"/>
      <c r="E17" s="404"/>
      <c r="F17" s="404"/>
      <c r="G17" s="404"/>
      <c r="H17" s="404"/>
      <c r="I17" s="404"/>
      <c r="J17" s="404"/>
      <c r="K17" s="404"/>
      <c r="L17" s="405"/>
      <c r="M17" s="361"/>
      <c r="O17" s="362"/>
      <c r="P17" s="343"/>
      <c r="Q17" s="343"/>
      <c r="R17" s="406"/>
      <c r="S17" s="406"/>
      <c r="T17" s="349"/>
      <c r="U17" s="349"/>
    </row>
    <row r="18" spans="1:21">
      <c r="A18" s="343"/>
      <c r="B18" s="348"/>
      <c r="C18" s="407"/>
      <c r="D18" s="408"/>
      <c r="E18" s="408"/>
      <c r="F18" s="408"/>
      <c r="G18" s="408"/>
      <c r="H18" s="408"/>
      <c r="I18" s="409" t="s">
        <v>148</v>
      </c>
      <c r="J18" s="410" t="s">
        <v>267</v>
      </c>
      <c r="K18" s="408" t="s">
        <v>266</v>
      </c>
      <c r="L18" s="410" t="s">
        <v>267</v>
      </c>
      <c r="M18" s="361"/>
      <c r="O18" s="406" t="s">
        <v>148</v>
      </c>
      <c r="P18" s="406" t="s">
        <v>266</v>
      </c>
      <c r="Q18" s="349"/>
      <c r="R18" s="349" t="s">
        <v>148</v>
      </c>
      <c r="S18" s="349" t="s">
        <v>266</v>
      </c>
      <c r="T18" s="349"/>
      <c r="U18" s="349"/>
    </row>
    <row r="19" spans="1:21">
      <c r="A19" s="343"/>
      <c r="B19" s="348"/>
      <c r="C19" s="411" t="s">
        <v>386</v>
      </c>
      <c r="D19" s="412" t="s">
        <v>259</v>
      </c>
      <c r="E19" s="413"/>
      <c r="F19" s="413"/>
      <c r="G19" s="413"/>
      <c r="H19" s="413"/>
      <c r="I19" s="414"/>
      <c r="J19" s="415"/>
      <c r="K19" s="156" t="s">
        <v>372</v>
      </c>
      <c r="L19" s="416">
        <f t="shared" ref="L19:L20" si="8">IF(K19="有",P19,1)</f>
        <v>1</v>
      </c>
      <c r="M19" s="361"/>
      <c r="O19" s="349"/>
      <c r="P19" s="349">
        <v>1.3</v>
      </c>
      <c r="Q19" s="349"/>
      <c r="R19" s="349">
        <v>1.05</v>
      </c>
      <c r="S19" s="349"/>
      <c r="T19" s="349"/>
      <c r="U19" s="349"/>
    </row>
    <row r="20" spans="1:21">
      <c r="A20" s="343"/>
      <c r="B20" s="348"/>
      <c r="C20" s="417"/>
      <c r="D20" s="412" t="s">
        <v>262</v>
      </c>
      <c r="E20" s="413"/>
      <c r="F20" s="413"/>
      <c r="G20" s="413"/>
      <c r="H20" s="413"/>
      <c r="I20" s="156" t="s">
        <v>372</v>
      </c>
      <c r="J20" s="416">
        <f>IF(I20="有",O20,1)</f>
        <v>1</v>
      </c>
      <c r="K20" s="156" t="s">
        <v>372</v>
      </c>
      <c r="L20" s="416">
        <f t="shared" si="8"/>
        <v>1</v>
      </c>
      <c r="M20" s="361"/>
      <c r="O20" s="349">
        <v>1.08</v>
      </c>
      <c r="P20" s="349">
        <v>1.1299999999999999</v>
      </c>
      <c r="Q20" s="349"/>
      <c r="R20" s="349">
        <v>1.35</v>
      </c>
      <c r="S20" s="349"/>
      <c r="T20" s="349"/>
      <c r="U20" s="349"/>
    </row>
    <row r="21" spans="1:21">
      <c r="A21" s="343"/>
      <c r="B21" s="348"/>
      <c r="C21" s="418" t="s">
        <v>387</v>
      </c>
      <c r="D21" s="412" t="s">
        <v>260</v>
      </c>
      <c r="E21" s="413"/>
      <c r="F21" s="413"/>
      <c r="G21" s="413"/>
      <c r="H21" s="413"/>
      <c r="I21" s="156" t="s">
        <v>372</v>
      </c>
      <c r="J21" s="419">
        <f t="shared" ref="J20:J25" si="9">IF(I21="有",O21,1)</f>
        <v>1</v>
      </c>
      <c r="K21" s="156" t="s">
        <v>372</v>
      </c>
      <c r="L21" s="416">
        <f>IF(K21="有",P21,1)</f>
        <v>1</v>
      </c>
      <c r="M21" s="361"/>
      <c r="O21" s="349">
        <v>1.1299999999999999</v>
      </c>
      <c r="P21" s="349">
        <v>1.25</v>
      </c>
      <c r="Q21" s="349"/>
      <c r="R21" s="349">
        <v>1.1499999999999999</v>
      </c>
      <c r="S21" s="349">
        <v>1.25</v>
      </c>
      <c r="T21" s="349"/>
      <c r="U21" s="349"/>
    </row>
    <row r="22" spans="1:21">
      <c r="A22" s="343"/>
      <c r="B22" s="348"/>
      <c r="C22" s="418"/>
      <c r="D22" s="420" t="s">
        <v>259</v>
      </c>
      <c r="E22" s="421"/>
      <c r="F22" s="421"/>
      <c r="G22" s="421"/>
      <c r="H22" s="421"/>
      <c r="I22" s="156" t="s">
        <v>372</v>
      </c>
      <c r="J22" s="419">
        <f t="shared" si="9"/>
        <v>1</v>
      </c>
      <c r="K22" s="156" t="s">
        <v>372</v>
      </c>
      <c r="L22" s="416">
        <f t="shared" ref="L22:L28" si="10">IF(K22="有",P22,1)</f>
        <v>1</v>
      </c>
      <c r="M22" s="361"/>
      <c r="O22" s="349">
        <v>1.1299999999999999</v>
      </c>
      <c r="P22" s="349">
        <v>1.25</v>
      </c>
      <c r="Q22" s="349"/>
      <c r="R22" s="349">
        <v>1.1499999999999999</v>
      </c>
      <c r="S22" s="349">
        <v>1.2</v>
      </c>
      <c r="T22" s="349"/>
      <c r="U22" s="349"/>
    </row>
    <row r="23" spans="1:21">
      <c r="A23" s="343"/>
      <c r="B23" s="348"/>
      <c r="C23" s="418"/>
      <c r="D23" s="420" t="s">
        <v>261</v>
      </c>
      <c r="E23" s="421"/>
      <c r="F23" s="421"/>
      <c r="G23" s="421"/>
      <c r="H23" s="421"/>
      <c r="I23" s="156" t="s">
        <v>372</v>
      </c>
      <c r="J23" s="419">
        <f t="shared" si="9"/>
        <v>1</v>
      </c>
      <c r="K23" s="156" t="s">
        <v>372</v>
      </c>
      <c r="L23" s="416">
        <f t="shared" si="10"/>
        <v>1</v>
      </c>
      <c r="M23" s="361"/>
      <c r="O23" s="349">
        <v>1.22</v>
      </c>
      <c r="P23" s="349">
        <v>1.23</v>
      </c>
      <c r="Q23" s="349"/>
      <c r="R23" s="349">
        <v>1.1499999999999999</v>
      </c>
      <c r="S23" s="349">
        <v>1.1000000000000001</v>
      </c>
      <c r="T23" s="349"/>
      <c r="U23" s="349"/>
    </row>
    <row r="24" spans="1:21">
      <c r="A24" s="343"/>
      <c r="B24" s="348"/>
      <c r="C24" s="418"/>
      <c r="D24" s="420" t="s">
        <v>263</v>
      </c>
      <c r="E24" s="421"/>
      <c r="F24" s="421"/>
      <c r="G24" s="421"/>
      <c r="H24" s="421"/>
      <c r="I24" s="156" t="s">
        <v>372</v>
      </c>
      <c r="J24" s="416">
        <f t="shared" si="9"/>
        <v>1</v>
      </c>
      <c r="K24" s="422"/>
      <c r="L24" s="422"/>
      <c r="M24" s="361"/>
      <c r="O24" s="349">
        <v>1.22</v>
      </c>
      <c r="P24" s="349">
        <v>1.23</v>
      </c>
      <c r="Q24" s="349"/>
      <c r="R24" s="349">
        <v>1.5</v>
      </c>
      <c r="S24" s="349"/>
      <c r="T24" s="349"/>
      <c r="U24" s="349"/>
    </row>
    <row r="25" spans="1:21">
      <c r="A25" s="343"/>
      <c r="B25" s="348"/>
      <c r="C25" s="417"/>
      <c r="D25" s="420" t="s">
        <v>264</v>
      </c>
      <c r="E25" s="421"/>
      <c r="F25" s="421"/>
      <c r="G25" s="421"/>
      <c r="H25" s="421"/>
      <c r="I25" s="156" t="s">
        <v>372</v>
      </c>
      <c r="J25" s="419">
        <f t="shared" si="9"/>
        <v>1</v>
      </c>
      <c r="K25" s="156" t="s">
        <v>372</v>
      </c>
      <c r="L25" s="416">
        <f t="shared" si="10"/>
        <v>1</v>
      </c>
      <c r="M25" s="361"/>
      <c r="O25" s="349">
        <v>1.22</v>
      </c>
      <c r="P25" s="349">
        <v>1.23</v>
      </c>
      <c r="Q25" s="349"/>
      <c r="R25" s="349">
        <v>1.3</v>
      </c>
      <c r="S25" s="349">
        <v>1.05</v>
      </c>
      <c r="T25" s="349"/>
      <c r="U25" s="349"/>
    </row>
    <row r="26" spans="1:21">
      <c r="A26" s="343"/>
      <c r="B26" s="348"/>
      <c r="C26" s="418" t="s">
        <v>388</v>
      </c>
      <c r="D26" s="412" t="s">
        <v>260</v>
      </c>
      <c r="E26" s="413"/>
      <c r="F26" s="413"/>
      <c r="G26" s="413"/>
      <c r="H26" s="413"/>
      <c r="I26" s="156" t="s">
        <v>372</v>
      </c>
      <c r="J26" s="419">
        <f>IF(I26="有",O26,1)</f>
        <v>1</v>
      </c>
      <c r="K26" s="156" t="s">
        <v>372</v>
      </c>
      <c r="L26" s="416">
        <f t="shared" si="10"/>
        <v>1</v>
      </c>
      <c r="M26" s="361"/>
      <c r="O26" s="349">
        <v>1.0900000000000001</v>
      </c>
      <c r="P26" s="349">
        <v>1.35</v>
      </c>
      <c r="Q26" s="349"/>
      <c r="R26" s="349"/>
      <c r="S26" s="349">
        <v>1.35</v>
      </c>
      <c r="T26" s="349"/>
      <c r="U26" s="349"/>
    </row>
    <row r="27" spans="1:21">
      <c r="A27" s="343"/>
      <c r="B27" s="348"/>
      <c r="C27" s="418"/>
      <c r="D27" s="420" t="s">
        <v>259</v>
      </c>
      <c r="E27" s="421"/>
      <c r="F27" s="421"/>
      <c r="G27" s="421"/>
      <c r="H27" s="421"/>
      <c r="I27" s="156" t="s">
        <v>372</v>
      </c>
      <c r="J27" s="419">
        <f>IF(I27="有",O27,1)</f>
        <v>1</v>
      </c>
      <c r="K27" s="156" t="s">
        <v>372</v>
      </c>
      <c r="L27" s="423">
        <f t="shared" si="10"/>
        <v>1</v>
      </c>
      <c r="M27" s="361"/>
      <c r="O27" s="349">
        <v>1.0900000000000001</v>
      </c>
      <c r="P27" s="349">
        <v>1.35</v>
      </c>
      <c r="Q27" s="349"/>
      <c r="R27" s="349">
        <v>1.55</v>
      </c>
      <c r="S27" s="349">
        <v>1.5</v>
      </c>
      <c r="T27" s="349"/>
      <c r="U27" s="349"/>
    </row>
    <row r="28" spans="1:21">
      <c r="A28" s="343"/>
      <c r="B28" s="348"/>
      <c r="C28" s="418"/>
      <c r="D28" s="424" t="s">
        <v>265</v>
      </c>
      <c r="E28" s="421"/>
      <c r="F28" s="421"/>
      <c r="G28" s="421"/>
      <c r="H28" s="421"/>
      <c r="I28" s="156" t="s">
        <v>372</v>
      </c>
      <c r="J28" s="425">
        <f>IF(I28="有",O28,1)</f>
        <v>1</v>
      </c>
      <c r="K28" s="156" t="s">
        <v>372</v>
      </c>
      <c r="L28" s="423">
        <f t="shared" si="10"/>
        <v>1</v>
      </c>
      <c r="M28" s="361"/>
      <c r="O28" s="349">
        <v>1.21</v>
      </c>
      <c r="P28" s="349">
        <v>1.08</v>
      </c>
      <c r="Q28" s="349"/>
      <c r="R28" s="349">
        <v>1.25</v>
      </c>
      <c r="S28" s="349">
        <v>1.45</v>
      </c>
      <c r="T28" s="349"/>
      <c r="U28" s="349"/>
    </row>
    <row r="29" spans="1:21">
      <c r="A29" s="343"/>
      <c r="B29" s="348"/>
      <c r="C29" s="426" t="s">
        <v>17</v>
      </c>
      <c r="D29" s="222" t="s">
        <v>582</v>
      </c>
      <c r="E29" s="223"/>
      <c r="F29" s="223"/>
      <c r="G29" s="224"/>
      <c r="H29" s="427" t="s">
        <v>18</v>
      </c>
      <c r="I29" s="428"/>
      <c r="J29" s="429"/>
      <c r="K29" s="430" t="s">
        <v>19</v>
      </c>
      <c r="L29" s="157">
        <v>40300</v>
      </c>
      <c r="M29" s="361"/>
      <c r="O29" s="343"/>
      <c r="P29" s="343"/>
      <c r="Q29" s="343"/>
    </row>
    <row r="30" spans="1:21">
      <c r="A30" s="343"/>
      <c r="B30" s="348"/>
      <c r="C30" s="384" t="s">
        <v>20</v>
      </c>
      <c r="D30" s="156" t="s">
        <v>361</v>
      </c>
      <c r="E30" s="431" t="s">
        <v>21</v>
      </c>
      <c r="F30" s="432"/>
      <c r="G30" s="156" t="s">
        <v>372</v>
      </c>
      <c r="H30" s="431"/>
      <c r="I30" s="431"/>
      <c r="J30" s="433"/>
      <c r="K30" s="434" t="s">
        <v>22</v>
      </c>
      <c r="L30" s="435">
        <f>IF(L29="","",ROUND(L29/8,0))</f>
        <v>5038</v>
      </c>
      <c r="M30" s="361"/>
      <c r="P30" s="362"/>
      <c r="Q30" s="362"/>
    </row>
    <row r="31" spans="1:21" ht="6.95" customHeight="1">
      <c r="A31" s="343"/>
      <c r="B31" s="348"/>
      <c r="C31" s="436"/>
      <c r="D31" s="436"/>
      <c r="E31" s="436"/>
      <c r="F31" s="436"/>
      <c r="G31" s="436"/>
      <c r="H31" s="361"/>
      <c r="I31" s="361"/>
      <c r="J31" s="361"/>
      <c r="K31" s="361"/>
      <c r="L31" s="361"/>
      <c r="M31" s="348"/>
    </row>
    <row r="32" spans="1:21">
      <c r="A32" s="343"/>
      <c r="B32" s="348"/>
      <c r="C32" s="437" t="s">
        <v>23</v>
      </c>
      <c r="D32" s="403" t="s">
        <v>24</v>
      </c>
      <c r="E32" s="404"/>
      <c r="F32" s="404"/>
      <c r="G32" s="438"/>
      <c r="H32" s="438"/>
      <c r="I32" s="439"/>
      <c r="J32" s="440" t="s">
        <v>25</v>
      </c>
      <c r="K32" s="441"/>
      <c r="L32" s="442"/>
      <c r="M32" s="406"/>
    </row>
    <row r="33" spans="1:22">
      <c r="A33" s="343"/>
      <c r="B33" s="348"/>
      <c r="C33" s="443"/>
      <c r="D33" s="444" t="s">
        <v>26</v>
      </c>
      <c r="E33" s="445"/>
      <c r="F33" s="446" t="s">
        <v>27</v>
      </c>
      <c r="G33" s="445"/>
      <c r="H33" s="446" t="s">
        <v>28</v>
      </c>
      <c r="I33" s="447"/>
      <c r="J33" s="448" t="s">
        <v>29</v>
      </c>
      <c r="K33" s="449" t="s">
        <v>27</v>
      </c>
      <c r="L33" s="450" t="s">
        <v>28</v>
      </c>
      <c r="M33" s="406"/>
    </row>
    <row r="34" spans="1:22">
      <c r="A34" s="343"/>
      <c r="B34" s="348"/>
      <c r="C34" s="443"/>
      <c r="D34" s="451" t="s">
        <v>30</v>
      </c>
      <c r="E34" s="452" t="s">
        <v>31</v>
      </c>
      <c r="F34" s="453" t="s">
        <v>30</v>
      </c>
      <c r="G34" s="452" t="s">
        <v>31</v>
      </c>
      <c r="H34" s="452" t="s">
        <v>30</v>
      </c>
      <c r="I34" s="453" t="s">
        <v>31</v>
      </c>
      <c r="J34" s="454"/>
      <c r="K34" s="455"/>
      <c r="L34" s="456"/>
      <c r="M34" s="406"/>
      <c r="O34" s="457" t="s">
        <v>365</v>
      </c>
      <c r="P34" s="343"/>
      <c r="Q34" s="343"/>
      <c r="T34" s="347">
        <v>32</v>
      </c>
      <c r="U34" s="347" t="s">
        <v>268</v>
      </c>
      <c r="V34" s="347">
        <f>IF(D29=O34,T34,0)</f>
        <v>0</v>
      </c>
    </row>
    <row r="35" spans="1:22">
      <c r="A35" s="343"/>
      <c r="B35" s="348"/>
      <c r="C35" s="458" t="s">
        <v>32</v>
      </c>
      <c r="D35" s="459" t="e">
        <f>S6</f>
        <v>#N/A</v>
      </c>
      <c r="E35" s="460"/>
      <c r="F35" s="461" t="e">
        <f>S7</f>
        <v>#N/A</v>
      </c>
      <c r="G35" s="460"/>
      <c r="H35" s="461" t="e">
        <f>S8</f>
        <v>#N/A</v>
      </c>
      <c r="I35" s="462"/>
      <c r="J35" s="463" t="e">
        <f>S10</f>
        <v>#N/A</v>
      </c>
      <c r="K35" s="464" t="e">
        <f>S11</f>
        <v>#N/A</v>
      </c>
      <c r="L35" s="465" t="e">
        <f>S12</f>
        <v>#N/A</v>
      </c>
      <c r="M35" s="348"/>
      <c r="O35" s="457" t="s">
        <v>369</v>
      </c>
      <c r="P35" s="362"/>
      <c r="Q35" s="362"/>
      <c r="T35" s="347">
        <v>24</v>
      </c>
      <c r="U35" s="347" t="s">
        <v>268</v>
      </c>
    </row>
    <row r="36" spans="1:22">
      <c r="A36" s="343"/>
      <c r="B36" s="352"/>
      <c r="C36" s="466" t="s">
        <v>33</v>
      </c>
      <c r="D36" s="467">
        <f>'業務細分率（総合）'!F31</f>
        <v>0.28000000000000003</v>
      </c>
      <c r="E36" s="468">
        <f>'業務細分率（総合）'!F32</f>
        <v>0.56000000000000005</v>
      </c>
      <c r="F36" s="469">
        <f>'業務細分率（構造）'!F31</f>
        <v>0.24000000000000002</v>
      </c>
      <c r="G36" s="468">
        <f>'業務細分率（構造）'!F32</f>
        <v>0.6100000000000001</v>
      </c>
      <c r="H36" s="468">
        <f>'業務細分率（設備)'!F31</f>
        <v>0.22999999999999998</v>
      </c>
      <c r="I36" s="470">
        <f>'業務細分率（設備)'!F32</f>
        <v>0.6100000000000001</v>
      </c>
      <c r="J36" s="471">
        <f>'業務細分率（総合）'!K25</f>
        <v>1.01</v>
      </c>
      <c r="K36" s="472">
        <f>'業務細分率（構造）'!K25</f>
        <v>1.0100000000000002</v>
      </c>
      <c r="L36" s="473">
        <f>'業務細分率（設備)'!K25</f>
        <v>1.01</v>
      </c>
      <c r="M36" s="348"/>
      <c r="O36" s="457" t="s">
        <v>366</v>
      </c>
      <c r="P36" s="362"/>
      <c r="Q36" s="362"/>
      <c r="T36" s="347">
        <v>16</v>
      </c>
      <c r="U36" s="347" t="s">
        <v>268</v>
      </c>
    </row>
    <row r="37" spans="1:22">
      <c r="A37" s="343"/>
      <c r="B37" s="348"/>
      <c r="C37" s="443"/>
      <c r="D37" s="474">
        <f>IF(AND(D36="",E36=""),"",SUM(D36,E36))</f>
        <v>0.84000000000000008</v>
      </c>
      <c r="E37" s="475"/>
      <c r="F37" s="476">
        <f>IF(AND(F36="",G36=""),"",SUM(F36,G36))</f>
        <v>0.85000000000000009</v>
      </c>
      <c r="G37" s="475"/>
      <c r="H37" s="476">
        <f>IF(AND(H36="",I36=""),"",SUM(H36,I36))</f>
        <v>0.84000000000000008</v>
      </c>
      <c r="I37" s="477"/>
      <c r="J37" s="478"/>
      <c r="K37" s="479"/>
      <c r="L37" s="480"/>
      <c r="M37" s="348"/>
      <c r="O37" s="457" t="s">
        <v>367</v>
      </c>
      <c r="P37" s="362"/>
      <c r="T37" s="347">
        <v>0</v>
      </c>
      <c r="U37" s="347" t="s">
        <v>268</v>
      </c>
    </row>
    <row r="38" spans="1:22">
      <c r="A38" s="343"/>
      <c r="B38" s="352"/>
      <c r="C38" s="443" t="s">
        <v>34</v>
      </c>
      <c r="D38" s="481" t="e">
        <f>S6*D36</f>
        <v>#N/A</v>
      </c>
      <c r="E38" s="482" t="e">
        <f>S6*E36</f>
        <v>#N/A</v>
      </c>
      <c r="F38" s="483" t="e">
        <f>S7*F36</f>
        <v>#N/A</v>
      </c>
      <c r="G38" s="482" t="e">
        <f>S7*G36</f>
        <v>#N/A</v>
      </c>
      <c r="H38" s="482" t="e">
        <f>S8*H36</f>
        <v>#N/A</v>
      </c>
      <c r="I38" s="484" t="e">
        <f>S8*I36</f>
        <v>#N/A</v>
      </c>
      <c r="J38" s="481" t="e">
        <f>S10*J36</f>
        <v>#N/A</v>
      </c>
      <c r="K38" s="482" t="e">
        <f>S11*K36</f>
        <v>#N/A</v>
      </c>
      <c r="L38" s="484" t="e">
        <f>S12*L36</f>
        <v>#N/A</v>
      </c>
      <c r="M38" s="348"/>
    </row>
    <row r="39" spans="1:22">
      <c r="A39" s="343"/>
      <c r="B39" s="348"/>
      <c r="C39" s="485"/>
      <c r="D39" s="486" t="e">
        <f>IF(AND(D38="",E38=""),"",IF(O43&gt;=1000,ROUNDDOWN(O43,-2),IF(O43&lt;100,(O43),ROUNDDOWN(O43,-1))))</f>
        <v>#N/A</v>
      </c>
      <c r="E39" s="487"/>
      <c r="F39" s="488" t="e">
        <f>IF(AND(F38="",G38=""),"",IF(P43&gt;=1000,ROUNDDOWN(P43,-2),IF(P43&lt;100,(P43),ROUNDDOWN(P43,-1))))</f>
        <v>#N/A</v>
      </c>
      <c r="G39" s="487"/>
      <c r="H39" s="488" t="e">
        <f>IF(AND(H38="",I38=""),"",IF(Q43&gt;=1000,ROUNDDOWN(Q43,-2),IF(Q43&lt;100,(Q43),ROUNDDOWN(Q43,-1))))</f>
        <v>#N/A</v>
      </c>
      <c r="I39" s="489"/>
      <c r="J39" s="490" t="e">
        <f>IF(J38="","",IF(R43&gt;=1000,ROUNDDOWN(R43,-2),IF(R43&lt;100,(R43),ROUNDDOWN(R43,-1))))</f>
        <v>#N/A</v>
      </c>
      <c r="K39" s="491" t="e">
        <f>IF(K38="","",IF(S43&gt;=1000,ROUNDDOWN(S43,-2),IF(S43&lt;100,(S43),ROUNDDOWN(S43,-1))))</f>
        <v>#N/A</v>
      </c>
      <c r="L39" s="492" t="e">
        <f>IF(L38="","",IF(T43&gt;=1000,ROUNDDOWN(T43,-2),IF(T43&lt;100,(T43),ROUNDDOWN(T43,-1))))</f>
        <v>#N/A</v>
      </c>
      <c r="M39" s="348"/>
      <c r="O39" s="343" t="s">
        <v>269</v>
      </c>
      <c r="P39" s="343"/>
      <c r="Q39" s="343"/>
    </row>
    <row r="40" spans="1:22">
      <c r="A40" s="343"/>
      <c r="B40" s="352"/>
      <c r="C40" s="493" t="s">
        <v>270</v>
      </c>
      <c r="D40" s="494" t="e">
        <f>IF(D39=0,0,MAX(J19:J20))</f>
        <v>#N/A</v>
      </c>
      <c r="E40" s="495"/>
      <c r="F40" s="496" t="e">
        <f>IF(F39=0,0,MAX(J21:J25))</f>
        <v>#N/A</v>
      </c>
      <c r="G40" s="497"/>
      <c r="H40" s="496" t="e">
        <f>IF(H39=0,0,MAX(J27:J28))</f>
        <v>#N/A</v>
      </c>
      <c r="I40" s="498"/>
      <c r="J40" s="499" t="s">
        <v>320</v>
      </c>
      <c r="K40" s="500" t="e">
        <f>IF(K38=0,0,MAX(L21:L23,L25))</f>
        <v>#N/A</v>
      </c>
      <c r="L40" s="501" t="e">
        <f>IF(L38=0,0,MAX(L26:L28))</f>
        <v>#N/A</v>
      </c>
      <c r="M40" s="348"/>
      <c r="O40" s="343" t="s">
        <v>271</v>
      </c>
      <c r="P40" s="347" t="s">
        <v>150</v>
      </c>
      <c r="Q40" s="343" t="s">
        <v>151</v>
      </c>
      <c r="R40" s="347" t="s">
        <v>152</v>
      </c>
      <c r="U40" s="362"/>
    </row>
    <row r="41" spans="1:22">
      <c r="A41" s="343"/>
      <c r="B41" s="352"/>
      <c r="C41" s="502" t="s">
        <v>35</v>
      </c>
      <c r="D41" s="503" t="e">
        <f>IF(OR(D38="",D40=""),"",ROUND(D38*D40,0))</f>
        <v>#N/A</v>
      </c>
      <c r="E41" s="503" t="e">
        <f>IF(OR(E38="",D40=""),"",ROUND(E38*D40,0))</f>
        <v>#N/A</v>
      </c>
      <c r="F41" s="503" t="e">
        <f>IF(OR(F38="",F40=""),"",ROUND(F38*F40,0))</f>
        <v>#N/A</v>
      </c>
      <c r="G41" s="504" t="e">
        <f>IF(OR(G38="",F40=""),"",ROUND(G38*F40,0))</f>
        <v>#N/A</v>
      </c>
      <c r="H41" s="503" t="e">
        <f>IF(OR(H38="",H40=""),"",ROUND(H38*H40,0))</f>
        <v>#N/A</v>
      </c>
      <c r="I41" s="503" t="e">
        <f>IF(OR(I38="",H40=""),"",ROUND(I38*H40,0))</f>
        <v>#N/A</v>
      </c>
      <c r="J41" s="505" t="e">
        <f>J38</f>
        <v>#N/A</v>
      </c>
      <c r="K41" s="506" t="e">
        <f>K38*K40</f>
        <v>#N/A</v>
      </c>
      <c r="L41" s="158" t="e">
        <f>L38*L40</f>
        <v>#N/A</v>
      </c>
      <c r="M41" s="348"/>
      <c r="O41" s="457"/>
      <c r="P41" s="507" t="e">
        <f>E38*U41</f>
        <v>#N/A</v>
      </c>
      <c r="Q41" s="507" t="e">
        <f>G38*U41</f>
        <v>#N/A</v>
      </c>
      <c r="R41" s="508" t="e">
        <f>I38*U41</f>
        <v>#N/A</v>
      </c>
      <c r="U41" s="347">
        <v>0.25</v>
      </c>
    </row>
    <row r="42" spans="1:22">
      <c r="A42" s="343"/>
      <c r="B42" s="352"/>
      <c r="C42" s="509" t="s">
        <v>36</v>
      </c>
      <c r="D42" s="510"/>
      <c r="E42" s="511" t="e">
        <f>IF($D$30="有",P41,0)</f>
        <v>#N/A</v>
      </c>
      <c r="F42" s="512"/>
      <c r="G42" s="511" t="e">
        <f>IF($D$30="有",Q41,0)</f>
        <v>#N/A</v>
      </c>
      <c r="H42" s="513"/>
      <c r="I42" s="514" t="e">
        <f>IF($D$30="有",R41,0)</f>
        <v>#N/A</v>
      </c>
      <c r="J42" s="515"/>
      <c r="K42" s="516"/>
      <c r="L42" s="517"/>
      <c r="M42" s="348"/>
      <c r="N42" s="349"/>
      <c r="O42" s="343"/>
      <c r="P42" s="343"/>
      <c r="Q42" s="343"/>
      <c r="R42" s="349"/>
      <c r="S42" s="349"/>
    </row>
    <row r="43" spans="1:22">
      <c r="A43" s="343"/>
      <c r="B43" s="352"/>
      <c r="C43" s="502" t="s">
        <v>276</v>
      </c>
      <c r="D43" s="518">
        <f>LOOKUP(D29,O34:O37,T34:T37)</f>
        <v>0</v>
      </c>
      <c r="E43" s="519"/>
      <c r="F43" s="519"/>
      <c r="G43" s="519"/>
      <c r="H43" s="519"/>
      <c r="I43" s="519"/>
      <c r="J43" s="515"/>
      <c r="K43" s="516"/>
      <c r="L43" s="517"/>
      <c r="M43" s="348"/>
      <c r="N43" s="349"/>
      <c r="O43" s="356" t="e">
        <f>D38+E38</f>
        <v>#N/A</v>
      </c>
      <c r="P43" s="356" t="e">
        <f>F38+G38</f>
        <v>#N/A</v>
      </c>
      <c r="Q43" s="356" t="e">
        <f>H38+I38</f>
        <v>#N/A</v>
      </c>
      <c r="R43" s="520" t="e">
        <f>J38</f>
        <v>#N/A</v>
      </c>
      <c r="S43" s="520" t="e">
        <f>K38</f>
        <v>#N/A</v>
      </c>
      <c r="T43" s="521" t="e">
        <f>L38</f>
        <v>#N/A</v>
      </c>
    </row>
    <row r="44" spans="1:22">
      <c r="A44" s="343"/>
      <c r="B44" s="352"/>
      <c r="C44" s="522" t="s">
        <v>37</v>
      </c>
      <c r="D44" s="523"/>
      <c r="E44" s="524"/>
      <c r="F44" s="524"/>
      <c r="G44" s="524"/>
      <c r="H44" s="524"/>
      <c r="I44" s="524"/>
      <c r="J44" s="525">
        <f>IF(G30="有",'業務細分率（総合）'!I27,0)</f>
        <v>0</v>
      </c>
      <c r="K44" s="526"/>
      <c r="L44" s="527">
        <f>IF(G30="有",'業務細分率（設備)'!I27,0)</f>
        <v>0</v>
      </c>
      <c r="M44" s="348"/>
    </row>
    <row r="45" spans="1:22">
      <c r="A45" s="343"/>
      <c r="B45" s="352"/>
      <c r="C45" s="528" t="s">
        <v>38</v>
      </c>
      <c r="D45" s="529"/>
      <c r="E45" s="530"/>
      <c r="F45" s="530"/>
      <c r="G45" s="530"/>
      <c r="H45" s="530"/>
      <c r="I45" s="531"/>
      <c r="J45" s="532"/>
      <c r="K45" s="533"/>
      <c r="L45" s="534"/>
      <c r="M45" s="348"/>
      <c r="O45" s="457" t="s">
        <v>368</v>
      </c>
    </row>
    <row r="46" spans="1:22">
      <c r="A46" s="343"/>
      <c r="B46" s="352"/>
      <c r="C46" s="159"/>
      <c r="D46" s="160"/>
      <c r="E46" s="161"/>
      <c r="F46" s="161"/>
      <c r="G46" s="161"/>
      <c r="H46" s="161"/>
      <c r="I46" s="162"/>
      <c r="J46" s="163"/>
      <c r="K46" s="161"/>
      <c r="L46" s="164"/>
      <c r="M46" s="348"/>
    </row>
    <row r="47" spans="1:22">
      <c r="A47" s="343"/>
      <c r="B47" s="352"/>
      <c r="C47" s="159"/>
      <c r="D47" s="165"/>
      <c r="E47" s="161"/>
      <c r="F47" s="161"/>
      <c r="G47" s="161"/>
      <c r="H47" s="161"/>
      <c r="I47" s="162"/>
      <c r="J47" s="163"/>
      <c r="K47" s="161"/>
      <c r="L47" s="164"/>
      <c r="M47" s="348"/>
    </row>
    <row r="48" spans="1:22">
      <c r="A48" s="343"/>
      <c r="B48" s="352"/>
      <c r="C48" s="166"/>
      <c r="D48" s="167"/>
      <c r="E48" s="168"/>
      <c r="F48" s="168"/>
      <c r="G48" s="168"/>
      <c r="H48" s="168"/>
      <c r="I48" s="169"/>
      <c r="J48" s="170"/>
      <c r="K48" s="168"/>
      <c r="L48" s="171"/>
      <c r="M48" s="348"/>
    </row>
    <row r="49" spans="1:26">
      <c r="A49" s="343"/>
      <c r="B49" s="352"/>
      <c r="C49" s="535" t="s">
        <v>509</v>
      </c>
      <c r="D49" s="536" t="e">
        <f>IF(D39="","",D39*D40+SUM(D46:E48))+E42</f>
        <v>#N/A</v>
      </c>
      <c r="E49" s="537"/>
      <c r="F49" s="538" t="e">
        <f>IF(F39="","",SUM(F39*F40,F46:G48))+G42</f>
        <v>#N/A</v>
      </c>
      <c r="G49" s="537"/>
      <c r="H49" s="538" t="e">
        <f>IF(H39="","",SUM(H39*H40,H46:I48))+I42</f>
        <v>#N/A</v>
      </c>
      <c r="I49" s="539"/>
      <c r="J49" s="490" t="e">
        <f>IF(J39="","",SUM(J39+J44,J46:J48))</f>
        <v>#N/A</v>
      </c>
      <c r="K49" s="491" t="e">
        <f>IF(K39="","",SUM(K39*K40,K46:K48))</f>
        <v>#N/A</v>
      </c>
      <c r="L49" s="492" t="e">
        <f>IF(L39="","",SUM(L39*L40+L44,L46:L48))</f>
        <v>#N/A</v>
      </c>
      <c r="M49" s="348"/>
      <c r="X49" s="521"/>
      <c r="Y49" s="521"/>
      <c r="Z49" s="540"/>
    </row>
    <row r="50" spans="1:26">
      <c r="A50" s="343"/>
      <c r="B50" s="352"/>
      <c r="C50" s="541" t="s">
        <v>40</v>
      </c>
      <c r="D50" s="542" t="e">
        <f t="shared" ref="D50:H50" si="11">IF(OR($L$30="",D49=""),"",ROUND(D49*$L$30,0))</f>
        <v>#N/A</v>
      </c>
      <c r="E50" s="543"/>
      <c r="F50" s="544" t="e">
        <f t="shared" si="11"/>
        <v>#N/A</v>
      </c>
      <c r="G50" s="543"/>
      <c r="H50" s="544" t="e">
        <f t="shared" si="11"/>
        <v>#N/A</v>
      </c>
      <c r="I50" s="545"/>
      <c r="J50" s="172" t="e">
        <f>IF(OR($L$30="",J49=""),"",ROUND(J49*$L$30,0))</f>
        <v>#N/A</v>
      </c>
      <c r="K50" s="173" t="e">
        <f>IF(OR($L$30="",K49=""),"",ROUND(K49*$L$30,0))</f>
        <v>#N/A</v>
      </c>
      <c r="L50" s="174" t="e">
        <f>IF(OR($L$30="",L49=""),"",ROUND(L49*$L$30,0))</f>
        <v>#N/A</v>
      </c>
      <c r="M50" s="348"/>
      <c r="O50" s="347">
        <f>1690/1300</f>
        <v>1.3</v>
      </c>
      <c r="Q50" s="347">
        <f>2945/1900</f>
        <v>1.55</v>
      </c>
      <c r="Z50" s="546"/>
    </row>
    <row r="51" spans="1:26" ht="7.5" customHeight="1">
      <c r="A51" s="343"/>
      <c r="B51" s="348"/>
      <c r="C51" s="361"/>
      <c r="D51" s="361"/>
      <c r="E51" s="361"/>
      <c r="F51" s="361"/>
      <c r="G51" s="361"/>
      <c r="H51" s="361"/>
      <c r="I51" s="361"/>
      <c r="J51" s="361"/>
      <c r="K51" s="361"/>
      <c r="L51" s="361"/>
      <c r="M51" s="348"/>
    </row>
    <row r="52" spans="1:26" hidden="1">
      <c r="A52" s="343"/>
      <c r="B52" s="348"/>
      <c r="C52" s="547" t="s">
        <v>41</v>
      </c>
      <c r="D52" s="440" t="s">
        <v>24</v>
      </c>
      <c r="E52" s="441"/>
      <c r="F52" s="442"/>
      <c r="G52" s="440" t="s">
        <v>25</v>
      </c>
      <c r="H52" s="441"/>
      <c r="I52" s="442"/>
      <c r="J52" s="361"/>
      <c r="K52" s="361"/>
      <c r="L52" s="361"/>
      <c r="M52" s="348"/>
      <c r="O52" s="349" t="s">
        <v>152</v>
      </c>
      <c r="P52" s="373">
        <f>'別表１－１'!H14</f>
        <v>0.65669999999999995</v>
      </c>
      <c r="Q52" s="373">
        <f>'別表１－１'!K10</f>
        <v>0.68269999999999997</v>
      </c>
    </row>
    <row r="53" spans="1:26" hidden="1">
      <c r="A53" s="343"/>
      <c r="B53" s="348"/>
      <c r="C53" s="443"/>
      <c r="D53" s="548" t="s">
        <v>29</v>
      </c>
      <c r="E53" s="549" t="s">
        <v>27</v>
      </c>
      <c r="F53" s="550" t="s">
        <v>28</v>
      </c>
      <c r="G53" s="548" t="s">
        <v>29</v>
      </c>
      <c r="H53" s="549" t="s">
        <v>27</v>
      </c>
      <c r="I53" s="550" t="s">
        <v>28</v>
      </c>
      <c r="J53" s="361"/>
      <c r="K53" s="361"/>
      <c r="L53" s="361"/>
      <c r="M53" s="348"/>
    </row>
    <row r="54" spans="1:26" hidden="1">
      <c r="A54" s="343"/>
      <c r="B54" s="348"/>
      <c r="C54" s="551" t="s">
        <v>32</v>
      </c>
      <c r="D54" s="552" t="e">
        <f>IF(OR($O$54="",$O$54&gt;2,$P$12&gt;4,#REF!=1),"",U_Kodate($D$11,$AK$80:$AO$83,#REF!,1))</f>
        <v>#REF!</v>
      </c>
      <c r="E54" s="553" t="e">
        <f>IF(OR($O$54="",$O$54&gt;2,$P$12&lt;2,$P$12=3,$P$12&gt;6,#REF!=1),"",U_Kodate($D$11,$AK$80:$AO$83,#REF!,2))</f>
        <v>#REF!</v>
      </c>
      <c r="F54" s="554" t="e">
        <f>IF(OR($O$54="",$O$54&gt;2,$P$12&lt;3,$P$12=5,$P$12&gt;7,#REF!=1),"",U_Kodate($D$11,$AK$80:$AO$83,#REF!,3))</f>
        <v>#REF!</v>
      </c>
      <c r="G54" s="555" t="e">
        <f>IF(OR($O$54="",$O$54=1,$P$12&gt;4,#REF!=1),"",U_Kodate($D$11,$AK$80:$AO$83,#REF!,4))</f>
        <v>#REF!</v>
      </c>
      <c r="H54" s="553" t="e">
        <f>IF(OR($O$54="",$O$54=1,$P$12&lt;2,$P$12=3,$P$12&gt;6,#REF!=1),"",U_Kodate($D$11,$AK$80:$AO$83,#REF!,5))</f>
        <v>#REF!</v>
      </c>
      <c r="I54" s="554" t="e">
        <f>IF(OR($O$54="",$O$54=1,$P$12&lt;3,$P$12=5,$P$12&gt;7,#REF!=1),"",U_Kodate($D$11,$AK$80:$AO$83,#REF!,6))</f>
        <v>#REF!</v>
      </c>
      <c r="J54" s="361"/>
      <c r="K54" s="361"/>
      <c r="L54" s="361"/>
      <c r="M54" s="348"/>
    </row>
    <row r="55" spans="1:26" hidden="1">
      <c r="A55" s="343"/>
      <c r="B55" s="348"/>
      <c r="C55" s="556" t="s">
        <v>38</v>
      </c>
      <c r="D55" s="557"/>
      <c r="E55" s="558"/>
      <c r="F55" s="559"/>
      <c r="G55" s="557"/>
      <c r="H55" s="558"/>
      <c r="I55" s="560"/>
      <c r="J55" s="361"/>
      <c r="K55" s="361"/>
      <c r="L55" s="361"/>
      <c r="M55" s="348"/>
    </row>
    <row r="56" spans="1:26" hidden="1">
      <c r="A56" s="343"/>
      <c r="B56" s="348"/>
      <c r="C56" s="561"/>
      <c r="D56" s="562"/>
      <c r="E56" s="563"/>
      <c r="F56" s="564"/>
      <c r="G56" s="562"/>
      <c r="H56" s="563"/>
      <c r="I56" s="565"/>
      <c r="J56" s="361"/>
      <c r="K56" s="361"/>
      <c r="L56" s="361"/>
      <c r="M56" s="348"/>
    </row>
    <row r="57" spans="1:26" hidden="1">
      <c r="A57" s="343"/>
      <c r="B57" s="348"/>
      <c r="C57" s="566"/>
      <c r="D57" s="567"/>
      <c r="E57" s="568"/>
      <c r="F57" s="569"/>
      <c r="G57" s="567"/>
      <c r="H57" s="568"/>
      <c r="I57" s="570"/>
      <c r="J57" s="361"/>
      <c r="K57" s="361"/>
      <c r="L57" s="361"/>
      <c r="M57" s="348"/>
    </row>
    <row r="58" spans="1:26" hidden="1">
      <c r="A58" s="343"/>
      <c r="B58" s="348"/>
      <c r="C58" s="535"/>
      <c r="D58" s="571" t="e">
        <f t="shared" ref="D58:I58" si="12">IF(D54="","",SUM(D54,D56:D57))</f>
        <v>#REF!</v>
      </c>
      <c r="E58" s="572" t="e">
        <f t="shared" si="12"/>
        <v>#REF!</v>
      </c>
      <c r="F58" s="573" t="e">
        <f t="shared" si="12"/>
        <v>#REF!</v>
      </c>
      <c r="G58" s="574" t="e">
        <f t="shared" si="12"/>
        <v>#REF!</v>
      </c>
      <c r="H58" s="572" t="e">
        <f t="shared" si="12"/>
        <v>#REF!</v>
      </c>
      <c r="I58" s="573" t="e">
        <f t="shared" si="12"/>
        <v>#REF!</v>
      </c>
      <c r="J58" s="361"/>
      <c r="K58" s="361"/>
      <c r="L58" s="361"/>
      <c r="M58" s="348"/>
    </row>
    <row r="59" spans="1:26" hidden="1">
      <c r="A59" s="343"/>
      <c r="B59" s="348"/>
      <c r="C59" s="535" t="s">
        <v>39</v>
      </c>
      <c r="D59" s="575" t="e">
        <f t="shared" ref="D59:I59" si="13">IF(OR($L$30="",D58=""),"",ROUND(D58*$L$30,0))</f>
        <v>#REF!</v>
      </c>
      <c r="E59" s="576" t="e">
        <f t="shared" si="13"/>
        <v>#REF!</v>
      </c>
      <c r="F59" s="577" t="e">
        <f t="shared" si="13"/>
        <v>#REF!</v>
      </c>
      <c r="G59" s="578" t="e">
        <f t="shared" si="13"/>
        <v>#REF!</v>
      </c>
      <c r="H59" s="576" t="e">
        <f t="shared" si="13"/>
        <v>#REF!</v>
      </c>
      <c r="I59" s="577" t="e">
        <f t="shared" si="13"/>
        <v>#REF!</v>
      </c>
      <c r="J59" s="361"/>
      <c r="K59" s="361"/>
      <c r="L59" s="361"/>
      <c r="M59" s="348"/>
    </row>
    <row r="60" spans="1:26" hidden="1">
      <c r="A60" s="343"/>
      <c r="B60" s="348"/>
      <c r="C60" s="579" t="s">
        <v>40</v>
      </c>
      <c r="D60" s="580" t="e">
        <f>IF(AND($O$54&lt;3,#REF!=1),U_Kodate($D$11,$AK$80:$AO$83,#REF!,1),IF(COUNT(D58:F58)=0,"",SUM(D58:F58)))</f>
        <v>#REF!</v>
      </c>
      <c r="E60" s="581"/>
      <c r="F60" s="582"/>
      <c r="G60" s="580" t="e">
        <f>IF(AND(O54&gt;1,#REF!=1),U_Kodate($D$11,$AK$80:$AO$83,#REF!,2),IF(COUNT(G58:I58)=0,"",SUM(G58:I58)))</f>
        <v>#REF!</v>
      </c>
      <c r="H60" s="581"/>
      <c r="I60" s="582"/>
      <c r="J60" s="361"/>
      <c r="K60" s="361"/>
      <c r="L60" s="361"/>
      <c r="M60" s="348"/>
    </row>
    <row r="61" spans="1:26" hidden="1">
      <c r="A61" s="343"/>
      <c r="B61" s="348"/>
      <c r="C61" s="493"/>
      <c r="D61" s="583" t="e">
        <f>IF(OR($L$30="",D60=""),"",D60*$L$30)</f>
        <v>#REF!</v>
      </c>
      <c r="E61" s="584"/>
      <c r="F61" s="585"/>
      <c r="G61" s="583" t="e">
        <f>IF(OR($L$30="",G60=""),"",G60*$L$30)</f>
        <v>#REF!</v>
      </c>
      <c r="H61" s="584"/>
      <c r="I61" s="585"/>
      <c r="J61" s="361"/>
      <c r="K61" s="361"/>
      <c r="L61" s="361"/>
      <c r="M61" s="348"/>
    </row>
    <row r="62" spans="1:26" ht="7.5" customHeight="1">
      <c r="A62" s="343"/>
      <c r="B62" s="348"/>
      <c r="C62" s="361"/>
      <c r="D62" s="361"/>
      <c r="E62" s="361"/>
      <c r="F62" s="361"/>
      <c r="G62" s="361"/>
      <c r="H62" s="361"/>
      <c r="I62" s="361"/>
      <c r="J62" s="361"/>
      <c r="K62" s="361"/>
      <c r="L62" s="361"/>
      <c r="M62" s="348"/>
    </row>
    <row r="63" spans="1:26">
      <c r="A63" s="343"/>
      <c r="B63" s="348"/>
      <c r="C63" s="586" t="s">
        <v>42</v>
      </c>
      <c r="D63" s="587" t="s">
        <v>43</v>
      </c>
      <c r="E63" s="588" t="e">
        <f>ROUND((SUM(D49:L49)+D43),0)</f>
        <v>#N/A</v>
      </c>
      <c r="F63" s="587" t="s">
        <v>44</v>
      </c>
      <c r="G63" s="588">
        <f>L30</f>
        <v>5038</v>
      </c>
      <c r="H63" s="408" t="s">
        <v>45</v>
      </c>
      <c r="I63" s="589" t="e">
        <f>IF(OR(E63="",G63=""),"",ROUND((E63*G63),))</f>
        <v>#N/A</v>
      </c>
      <c r="J63" s="590"/>
      <c r="K63" s="436" t="s">
        <v>46</v>
      </c>
      <c r="L63" s="361"/>
      <c r="M63" s="348"/>
    </row>
    <row r="64" spans="1:26" ht="7.5" customHeight="1">
      <c r="A64" s="343"/>
      <c r="B64" s="348"/>
      <c r="C64" s="586"/>
      <c r="D64" s="361"/>
      <c r="E64" s="361"/>
      <c r="F64" s="361"/>
      <c r="G64" s="361"/>
      <c r="H64" s="361"/>
      <c r="I64" s="591"/>
      <c r="J64" s="591"/>
      <c r="K64" s="361"/>
      <c r="L64" s="361"/>
      <c r="M64" s="348"/>
    </row>
    <row r="65" spans="1:39">
      <c r="A65" s="343"/>
      <c r="B65" s="348"/>
      <c r="C65" s="586" t="s">
        <v>47</v>
      </c>
      <c r="D65" s="592" t="e">
        <f>IF(I63="","",I63)</f>
        <v>#N/A</v>
      </c>
      <c r="E65" s="593"/>
      <c r="F65" s="361" t="s">
        <v>48</v>
      </c>
      <c r="G65" s="175">
        <v>1.1000000000000001</v>
      </c>
      <c r="H65" s="408" t="s">
        <v>49</v>
      </c>
      <c r="I65" s="589" t="e">
        <f>IF(OR(D65="",G65=""),"",ROUND((D65*G65),0))</f>
        <v>#N/A</v>
      </c>
      <c r="J65" s="590"/>
      <c r="K65" s="436" t="s">
        <v>46</v>
      </c>
      <c r="L65" s="361"/>
      <c r="M65" s="348"/>
    </row>
    <row r="66" spans="1:39" ht="7.5" customHeight="1">
      <c r="A66" s="343"/>
      <c r="B66" s="348"/>
      <c r="C66" s="361"/>
      <c r="D66" s="361"/>
      <c r="E66" s="361"/>
      <c r="F66" s="361"/>
      <c r="G66" s="361"/>
      <c r="H66" s="361"/>
      <c r="I66" s="591"/>
      <c r="J66" s="591"/>
      <c r="K66" s="361"/>
      <c r="L66" s="361"/>
      <c r="M66" s="348"/>
    </row>
    <row r="67" spans="1:39">
      <c r="A67" s="343"/>
      <c r="B67" s="348"/>
      <c r="C67" s="586" t="s">
        <v>50</v>
      </c>
      <c r="D67" s="592" t="e">
        <f>IF(I65="","",SUM(I63,I65))</f>
        <v>#N/A</v>
      </c>
      <c r="E67" s="593"/>
      <c r="F67" s="408" t="s">
        <v>51</v>
      </c>
      <c r="G67" s="175">
        <v>0.15</v>
      </c>
      <c r="H67" s="408" t="s">
        <v>49</v>
      </c>
      <c r="I67" s="589" t="e">
        <f>IF(OR(D67="",G67=""),"",ROUND((D67*G67),0))</f>
        <v>#N/A</v>
      </c>
      <c r="J67" s="590"/>
      <c r="K67" s="436" t="s">
        <v>46</v>
      </c>
      <c r="L67" s="361"/>
      <c r="M67" s="348"/>
      <c r="X67" s="594"/>
      <c r="Y67" s="595"/>
    </row>
    <row r="68" spans="1:39" ht="7.5" customHeight="1">
      <c r="A68" s="343"/>
      <c r="B68" s="348"/>
      <c r="C68" s="361"/>
      <c r="D68" s="361"/>
      <c r="E68" s="361"/>
      <c r="F68" s="361"/>
      <c r="G68" s="361"/>
      <c r="H68" s="361"/>
      <c r="I68" s="591"/>
      <c r="J68" s="591"/>
      <c r="K68" s="361"/>
      <c r="L68" s="361"/>
      <c r="M68" s="348"/>
    </row>
    <row r="69" spans="1:39">
      <c r="A69" s="343"/>
      <c r="B69" s="348"/>
      <c r="C69" s="586" t="s">
        <v>52</v>
      </c>
      <c r="D69" s="596" t="s">
        <v>53</v>
      </c>
      <c r="E69" s="361"/>
      <c r="F69" s="361"/>
      <c r="G69" s="361"/>
      <c r="H69" s="361"/>
      <c r="I69" s="225">
        <v>0</v>
      </c>
      <c r="J69" s="226"/>
      <c r="K69" s="436" t="s">
        <v>46</v>
      </c>
      <c r="L69" s="361"/>
      <c r="M69" s="348"/>
    </row>
    <row r="70" spans="1:39" ht="7.5" customHeight="1">
      <c r="A70" s="343"/>
      <c r="B70" s="348"/>
      <c r="C70" s="361"/>
      <c r="D70" s="361"/>
      <c r="E70" s="361"/>
      <c r="F70" s="361"/>
      <c r="G70" s="361"/>
      <c r="H70" s="361"/>
      <c r="I70" s="591"/>
      <c r="J70" s="591"/>
      <c r="K70" s="361"/>
      <c r="L70" s="361"/>
      <c r="M70" s="348"/>
    </row>
    <row r="71" spans="1:39">
      <c r="A71" s="343"/>
      <c r="B71" s="348"/>
      <c r="C71" s="597" t="s">
        <v>54</v>
      </c>
      <c r="D71" s="361"/>
      <c r="E71" s="361"/>
      <c r="F71" s="361"/>
      <c r="G71" s="361"/>
      <c r="H71" s="361"/>
      <c r="I71" s="589" t="e">
        <f>IF(I63="","",SUM(I63,I65,I67,I69))</f>
        <v>#N/A</v>
      </c>
      <c r="J71" s="590"/>
      <c r="K71" s="436" t="s">
        <v>46</v>
      </c>
      <c r="L71" s="361"/>
      <c r="M71" s="348"/>
    </row>
    <row r="72" spans="1:39" ht="7.5" customHeight="1">
      <c r="A72" s="343"/>
      <c r="B72" s="348"/>
      <c r="C72" s="361"/>
      <c r="D72" s="361"/>
      <c r="E72" s="361"/>
      <c r="F72" s="361"/>
      <c r="G72" s="361"/>
      <c r="H72" s="361"/>
      <c r="I72" s="591"/>
      <c r="J72" s="591"/>
      <c r="K72" s="361"/>
      <c r="L72" s="361"/>
      <c r="M72" s="348"/>
    </row>
    <row r="73" spans="1:39">
      <c r="A73" s="343"/>
      <c r="B73" s="348"/>
      <c r="C73" s="597" t="s">
        <v>55</v>
      </c>
      <c r="D73" s="361"/>
      <c r="E73" s="361"/>
      <c r="F73" s="586" t="s">
        <v>56</v>
      </c>
      <c r="G73" s="175">
        <v>0.1</v>
      </c>
      <c r="H73" s="408" t="s">
        <v>49</v>
      </c>
      <c r="I73" s="589" t="e">
        <f>IF(OR(I71="",G73=""),"",ROUND((I71*G73),0))</f>
        <v>#N/A</v>
      </c>
      <c r="J73" s="590"/>
      <c r="K73" s="436" t="s">
        <v>46</v>
      </c>
      <c r="L73" s="361"/>
      <c r="M73" s="348"/>
    </row>
    <row r="74" spans="1:39" ht="7.5" customHeight="1">
      <c r="A74" s="343"/>
      <c r="B74" s="348"/>
      <c r="C74" s="361"/>
      <c r="D74" s="361"/>
      <c r="E74" s="361"/>
      <c r="F74" s="586"/>
      <c r="G74" s="361"/>
      <c r="H74" s="361"/>
      <c r="I74" s="591"/>
      <c r="J74" s="591"/>
      <c r="K74" s="436"/>
      <c r="L74" s="361"/>
      <c r="M74" s="348"/>
    </row>
    <row r="75" spans="1:39">
      <c r="A75" s="343"/>
      <c r="B75" s="348"/>
      <c r="C75" s="597" t="s">
        <v>57</v>
      </c>
      <c r="D75" s="428" t="s">
        <v>58</v>
      </c>
      <c r="E75" s="598"/>
      <c r="F75" s="598"/>
      <c r="G75" s="598"/>
      <c r="H75" s="408" t="s">
        <v>49</v>
      </c>
      <c r="I75" s="589" t="e">
        <f>IF(I73="","",SUM(I71,I73))</f>
        <v>#N/A</v>
      </c>
      <c r="J75" s="590"/>
      <c r="K75" s="436" t="s">
        <v>46</v>
      </c>
      <c r="L75" s="361"/>
      <c r="M75" s="348"/>
    </row>
    <row r="76" spans="1:39" ht="7.5" customHeight="1">
      <c r="A76" s="343"/>
      <c r="B76" s="348"/>
      <c r="C76" s="361"/>
      <c r="D76" s="361"/>
      <c r="E76" s="361"/>
      <c r="F76" s="586"/>
      <c r="G76" s="361"/>
      <c r="H76" s="361"/>
      <c r="I76" s="361"/>
      <c r="J76" s="361"/>
      <c r="K76" s="436"/>
      <c r="L76" s="361"/>
      <c r="M76" s="348"/>
    </row>
    <row r="77" spans="1:39">
      <c r="A77" s="343"/>
      <c r="B77" s="348"/>
      <c r="C77" s="599" t="s">
        <v>59</v>
      </c>
      <c r="D77" s="600" t="s">
        <v>510</v>
      </c>
      <c r="E77" s="600"/>
      <c r="F77" s="601"/>
      <c r="G77" s="600"/>
      <c r="H77" s="600"/>
      <c r="I77" s="600"/>
      <c r="J77" s="600"/>
      <c r="K77" s="601"/>
      <c r="L77" s="602"/>
      <c r="M77" s="348"/>
    </row>
    <row r="78" spans="1:39" ht="9" customHeight="1">
      <c r="A78" s="343"/>
      <c r="B78" s="348"/>
      <c r="C78" s="348"/>
      <c r="D78" s="348"/>
      <c r="E78" s="348"/>
      <c r="F78" s="348"/>
      <c r="G78" s="348"/>
      <c r="H78" s="348"/>
      <c r="I78" s="348"/>
      <c r="J78" s="348"/>
      <c r="K78" s="348"/>
      <c r="L78" s="348"/>
      <c r="M78" s="348"/>
    </row>
    <row r="80" spans="1:39" hidden="1">
      <c r="X80" s="343"/>
      <c r="Y80" s="603">
        <v>0</v>
      </c>
      <c r="Z80" s="604">
        <v>1</v>
      </c>
      <c r="AA80" s="343"/>
      <c r="AB80" s="605" t="s">
        <v>131</v>
      </c>
      <c r="AC80" s="606">
        <v>1</v>
      </c>
      <c r="AD80" s="343"/>
      <c r="AE80" s="607" t="s">
        <v>132</v>
      </c>
      <c r="AF80" s="606">
        <v>4</v>
      </c>
      <c r="AG80" s="343"/>
      <c r="AH80" s="605" t="s">
        <v>133</v>
      </c>
      <c r="AI80" s="605">
        <v>36</v>
      </c>
      <c r="AJ80" s="343"/>
      <c r="AK80" s="608">
        <v>100</v>
      </c>
      <c r="AL80" s="609">
        <v>1</v>
      </c>
      <c r="AM80" s="609">
        <v>2</v>
      </c>
    </row>
    <row r="81" spans="6:39" hidden="1">
      <c r="F81" s="610" t="s">
        <v>427</v>
      </c>
      <c r="G81" s="400"/>
      <c r="H81" s="400"/>
      <c r="I81" s="611" t="s">
        <v>428</v>
      </c>
      <c r="J81" s="400"/>
      <c r="K81" s="400"/>
      <c r="L81" s="400"/>
      <c r="X81" s="343"/>
      <c r="Y81" s="612">
        <v>299.89999999999998</v>
      </c>
      <c r="Z81" s="613">
        <v>2</v>
      </c>
      <c r="AA81" s="343"/>
      <c r="AB81" s="614" t="s">
        <v>134</v>
      </c>
      <c r="AC81" s="615">
        <v>4</v>
      </c>
      <c r="AD81" s="343"/>
      <c r="AE81" s="616" t="s">
        <v>135</v>
      </c>
      <c r="AF81" s="615">
        <v>2</v>
      </c>
      <c r="AG81" s="343"/>
      <c r="AH81" s="616" t="s">
        <v>136</v>
      </c>
      <c r="AI81" s="614">
        <v>24</v>
      </c>
      <c r="AJ81" s="343"/>
      <c r="AK81" s="617">
        <v>150</v>
      </c>
      <c r="AL81" s="343">
        <v>2</v>
      </c>
      <c r="AM81" s="343">
        <v>3</v>
      </c>
    </row>
    <row r="82" spans="6:39" hidden="1">
      <c r="F82" s="618" t="s">
        <v>429</v>
      </c>
      <c r="G82" s="400"/>
      <c r="H82" s="400"/>
      <c r="I82" s="619" t="s">
        <v>430</v>
      </c>
      <c r="J82" s="400"/>
      <c r="K82" s="400"/>
      <c r="L82" s="400"/>
      <c r="X82" s="343"/>
      <c r="Y82" s="612">
        <v>499.9</v>
      </c>
      <c r="Z82" s="613">
        <v>3</v>
      </c>
      <c r="AA82" s="343"/>
      <c r="AB82" s="614" t="s">
        <v>25</v>
      </c>
      <c r="AC82" s="615">
        <v>6</v>
      </c>
      <c r="AD82" s="343"/>
      <c r="AE82" s="616" t="s">
        <v>137</v>
      </c>
      <c r="AF82" s="615">
        <v>3</v>
      </c>
      <c r="AG82" s="343"/>
      <c r="AH82" s="616" t="s">
        <v>244</v>
      </c>
      <c r="AI82" s="614">
        <v>16</v>
      </c>
      <c r="AJ82" s="343"/>
      <c r="AK82" s="617">
        <v>200</v>
      </c>
      <c r="AL82" s="343">
        <v>3</v>
      </c>
      <c r="AM82" s="343">
        <v>4</v>
      </c>
    </row>
    <row r="83" spans="6:39" hidden="1">
      <c r="F83" s="618" t="s">
        <v>431</v>
      </c>
      <c r="G83" s="400"/>
      <c r="H83" s="400"/>
      <c r="I83" s="620" t="s">
        <v>432</v>
      </c>
      <c r="J83" s="400"/>
      <c r="K83" s="400"/>
      <c r="L83" s="400"/>
      <c r="X83" s="343"/>
      <c r="Y83" s="612">
        <v>999.9</v>
      </c>
      <c r="Z83" s="613">
        <v>4</v>
      </c>
      <c r="AA83" s="343"/>
      <c r="AB83" s="614" t="s">
        <v>138</v>
      </c>
      <c r="AC83" s="615">
        <v>2</v>
      </c>
      <c r="AD83" s="343"/>
      <c r="AE83" s="616" t="s">
        <v>29</v>
      </c>
      <c r="AF83" s="615">
        <v>1</v>
      </c>
      <c r="AG83" s="343"/>
      <c r="AH83" s="621" t="s">
        <v>139</v>
      </c>
      <c r="AI83" s="621">
        <v>0</v>
      </c>
      <c r="AJ83" s="343"/>
      <c r="AK83" s="622">
        <v>300</v>
      </c>
      <c r="AL83" s="623">
        <v>4</v>
      </c>
      <c r="AM83" s="623">
        <v>4</v>
      </c>
    </row>
    <row r="84" spans="6:39" hidden="1">
      <c r="F84" s="618" t="s">
        <v>433</v>
      </c>
      <c r="G84" s="400"/>
      <c r="H84" s="400"/>
      <c r="I84" s="619" t="s">
        <v>434</v>
      </c>
      <c r="J84" s="400"/>
      <c r="K84" s="400"/>
      <c r="L84" s="400"/>
      <c r="X84" s="343"/>
      <c r="Y84" s="612">
        <v>10000.1</v>
      </c>
      <c r="Z84" s="613">
        <v>5</v>
      </c>
      <c r="AA84" s="343"/>
      <c r="AB84" s="624" t="s">
        <v>140</v>
      </c>
      <c r="AC84" s="615">
        <v>5</v>
      </c>
      <c r="AD84" s="343"/>
      <c r="AE84" s="616" t="s">
        <v>27</v>
      </c>
      <c r="AF84" s="615">
        <v>5</v>
      </c>
      <c r="AG84" s="343"/>
      <c r="AH84" s="343"/>
      <c r="AI84" s="343"/>
      <c r="AJ84" s="343"/>
      <c r="AK84" s="343"/>
      <c r="AL84" s="343"/>
      <c r="AM84" s="343"/>
    </row>
    <row r="85" spans="6:39" hidden="1">
      <c r="F85" s="625" t="s">
        <v>435</v>
      </c>
      <c r="G85" s="400"/>
      <c r="H85" s="400"/>
      <c r="I85" s="626" t="s">
        <v>436</v>
      </c>
      <c r="J85" s="400"/>
      <c r="K85" s="400"/>
      <c r="L85" s="400"/>
      <c r="X85" s="343"/>
      <c r="Y85" s="627">
        <v>20000.099999999999</v>
      </c>
      <c r="Z85" s="628">
        <v>6</v>
      </c>
      <c r="AA85" s="343"/>
      <c r="AB85" s="629" t="s">
        <v>141</v>
      </c>
      <c r="AC85" s="630">
        <v>3</v>
      </c>
      <c r="AD85" s="343"/>
      <c r="AE85" s="616" t="s">
        <v>28</v>
      </c>
      <c r="AF85" s="615">
        <v>7</v>
      </c>
      <c r="AG85" s="343"/>
      <c r="AH85" s="343"/>
      <c r="AI85" s="343"/>
      <c r="AJ85" s="343"/>
      <c r="AK85" s="343"/>
      <c r="AL85" s="343"/>
      <c r="AM85" s="343"/>
    </row>
    <row r="86" spans="6:39" hidden="1">
      <c r="F86" s="631" t="s">
        <v>437</v>
      </c>
      <c r="G86" s="400"/>
      <c r="H86" s="400"/>
      <c r="I86" s="626" t="s">
        <v>438</v>
      </c>
      <c r="J86" s="400"/>
      <c r="K86" s="400"/>
      <c r="L86" s="400"/>
      <c r="X86" s="343"/>
      <c r="Y86" s="343"/>
      <c r="Z86" s="343"/>
      <c r="AA86" s="343"/>
      <c r="AB86" s="343"/>
      <c r="AC86" s="362"/>
      <c r="AD86" s="343"/>
      <c r="AE86" s="632" t="s">
        <v>142</v>
      </c>
      <c r="AF86" s="630">
        <v>6</v>
      </c>
      <c r="AG86" s="343"/>
      <c r="AH86" s="343"/>
      <c r="AI86" s="343"/>
      <c r="AJ86" s="343"/>
      <c r="AK86" s="343"/>
      <c r="AL86" s="343"/>
      <c r="AM86" s="343"/>
    </row>
    <row r="87" spans="6:39" hidden="1">
      <c r="F87" s="631" t="s">
        <v>439</v>
      </c>
      <c r="G87" s="400"/>
      <c r="H87" s="400"/>
      <c r="I87" s="626" t="s">
        <v>440</v>
      </c>
      <c r="J87" s="400"/>
      <c r="K87" s="400"/>
      <c r="L87" s="400"/>
      <c r="X87" s="343"/>
      <c r="Y87" s="343"/>
      <c r="Z87" s="343"/>
      <c r="AA87" s="343"/>
      <c r="AB87" s="605" t="s">
        <v>245</v>
      </c>
      <c r="AC87" s="606">
        <v>1</v>
      </c>
      <c r="AD87" s="343"/>
      <c r="AE87" s="343"/>
      <c r="AF87" s="343"/>
      <c r="AG87" s="343"/>
      <c r="AH87" s="343"/>
      <c r="AI87" s="343"/>
      <c r="AJ87" s="343"/>
      <c r="AK87" s="343"/>
      <c r="AL87" s="343"/>
      <c r="AM87" s="343"/>
    </row>
    <row r="88" spans="6:39" hidden="1">
      <c r="F88" s="631" t="s">
        <v>441</v>
      </c>
      <c r="G88" s="400"/>
      <c r="H88" s="400"/>
      <c r="I88" s="633" t="s">
        <v>442</v>
      </c>
      <c r="J88" s="400"/>
      <c r="K88" s="400"/>
      <c r="L88" s="400"/>
      <c r="X88" s="343"/>
      <c r="Y88" s="343"/>
      <c r="Z88" s="343"/>
      <c r="AA88" s="343"/>
      <c r="AB88" s="614" t="s">
        <v>246</v>
      </c>
      <c r="AC88" s="615">
        <v>3</v>
      </c>
      <c r="AD88" s="343"/>
      <c r="AE88" s="343"/>
      <c r="AF88" s="343"/>
      <c r="AG88" s="343"/>
      <c r="AH88" s="343"/>
      <c r="AI88" s="343"/>
      <c r="AJ88" s="343"/>
      <c r="AK88" s="343"/>
      <c r="AL88" s="343"/>
      <c r="AM88" s="343"/>
    </row>
    <row r="89" spans="6:39" hidden="1">
      <c r="F89" s="631" t="s">
        <v>443</v>
      </c>
      <c r="G89" s="400"/>
      <c r="H89" s="400"/>
      <c r="I89" s="619" t="s">
        <v>444</v>
      </c>
      <c r="J89" s="400"/>
      <c r="K89" s="400"/>
      <c r="L89" s="400"/>
      <c r="X89" s="343"/>
      <c r="Y89" s="343"/>
      <c r="Z89" s="343"/>
      <c r="AA89" s="343"/>
      <c r="AB89" s="621" t="s">
        <v>247</v>
      </c>
      <c r="AC89" s="630">
        <v>2</v>
      </c>
      <c r="AD89" s="343"/>
      <c r="AE89" s="343"/>
      <c r="AF89" s="343"/>
      <c r="AG89" s="343"/>
      <c r="AH89" s="343"/>
      <c r="AI89" s="343"/>
      <c r="AJ89" s="343"/>
      <c r="AK89" s="343"/>
      <c r="AL89" s="343"/>
      <c r="AM89" s="343"/>
    </row>
    <row r="90" spans="6:39" hidden="1">
      <c r="F90" s="625" t="s">
        <v>445</v>
      </c>
      <c r="G90" s="400"/>
      <c r="H90" s="400"/>
      <c r="I90" s="634" t="s">
        <v>446</v>
      </c>
      <c r="J90" s="400"/>
      <c r="K90" s="400"/>
      <c r="L90" s="400"/>
      <c r="X90" s="343"/>
      <c r="Y90" s="343"/>
      <c r="Z90" s="343"/>
      <c r="AA90" s="343"/>
      <c r="AB90" s="343"/>
      <c r="AC90" s="362"/>
      <c r="AD90" s="343"/>
      <c r="AE90" s="343"/>
      <c r="AF90" s="343"/>
      <c r="AG90" s="343"/>
      <c r="AH90" s="343"/>
      <c r="AI90" s="343"/>
      <c r="AJ90" s="343"/>
      <c r="AK90" s="343"/>
      <c r="AL90" s="343"/>
      <c r="AM90" s="343"/>
    </row>
    <row r="91" spans="6:39" hidden="1">
      <c r="F91" s="631" t="s">
        <v>447</v>
      </c>
      <c r="G91" s="400"/>
      <c r="H91" s="400"/>
      <c r="I91" s="620" t="s">
        <v>448</v>
      </c>
      <c r="J91" s="400"/>
      <c r="K91" s="400"/>
      <c r="L91" s="400"/>
      <c r="X91" s="343"/>
      <c r="Y91" s="343"/>
      <c r="Z91" s="343"/>
      <c r="AA91" s="343"/>
      <c r="AB91" s="343"/>
      <c r="AC91" s="362"/>
      <c r="AD91" s="343"/>
      <c r="AE91" s="343"/>
      <c r="AF91" s="343"/>
      <c r="AG91" s="343"/>
      <c r="AH91" s="343"/>
      <c r="AI91" s="343"/>
      <c r="AJ91" s="343"/>
      <c r="AK91" s="343"/>
      <c r="AL91" s="343"/>
      <c r="AM91" s="343"/>
    </row>
    <row r="92" spans="6:39" hidden="1">
      <c r="F92" s="631" t="s">
        <v>449</v>
      </c>
      <c r="G92" s="400"/>
      <c r="H92" s="400"/>
      <c r="I92" s="619" t="s">
        <v>450</v>
      </c>
      <c r="J92" s="400"/>
      <c r="K92" s="400"/>
      <c r="L92" s="400"/>
      <c r="X92" s="343"/>
      <c r="Y92" s="343"/>
      <c r="Z92" s="343"/>
      <c r="AA92" s="343"/>
      <c r="AB92" s="343"/>
      <c r="AC92" s="362"/>
      <c r="AD92" s="343"/>
      <c r="AE92" s="343"/>
      <c r="AF92" s="343"/>
      <c r="AG92" s="343"/>
      <c r="AH92" s="343"/>
      <c r="AI92" s="343"/>
      <c r="AJ92" s="343"/>
      <c r="AK92" s="343"/>
      <c r="AL92" s="343"/>
      <c r="AM92" s="343"/>
    </row>
    <row r="93" spans="6:39" hidden="1">
      <c r="F93" s="631" t="s">
        <v>451</v>
      </c>
      <c r="G93" s="400"/>
      <c r="H93" s="400"/>
      <c r="I93" s="626" t="s">
        <v>452</v>
      </c>
      <c r="J93" s="400"/>
      <c r="K93" s="400"/>
      <c r="L93" s="400"/>
      <c r="X93" s="343"/>
      <c r="Y93" s="343"/>
      <c r="Z93" s="343"/>
      <c r="AA93" s="343"/>
      <c r="AB93" s="343"/>
      <c r="AC93" s="362"/>
      <c r="AD93" s="343"/>
      <c r="AE93" s="343"/>
      <c r="AF93" s="343"/>
      <c r="AG93" s="343"/>
      <c r="AH93" s="343"/>
      <c r="AI93" s="343"/>
      <c r="AJ93" s="343"/>
      <c r="AK93" s="343"/>
      <c r="AL93" s="343"/>
      <c r="AM93" s="343"/>
    </row>
    <row r="94" spans="6:39" hidden="1">
      <c r="F94" s="625" t="s">
        <v>453</v>
      </c>
      <c r="G94" s="400"/>
      <c r="H94" s="400"/>
      <c r="I94" s="626" t="s">
        <v>454</v>
      </c>
      <c r="J94" s="400"/>
      <c r="K94" s="400"/>
      <c r="L94" s="400"/>
      <c r="X94" s="343"/>
      <c r="Y94" s="343"/>
      <c r="Z94" s="343"/>
      <c r="AA94" s="343"/>
      <c r="AB94" s="343"/>
      <c r="AC94" s="362"/>
      <c r="AD94" s="343"/>
      <c r="AE94" s="343"/>
      <c r="AF94" s="343"/>
      <c r="AG94" s="343"/>
      <c r="AH94" s="343"/>
      <c r="AI94" s="343"/>
      <c r="AJ94" s="343"/>
      <c r="AK94" s="343"/>
      <c r="AL94" s="343"/>
      <c r="AM94" s="343"/>
    </row>
    <row r="95" spans="6:39" hidden="1">
      <c r="F95" s="631" t="s">
        <v>455</v>
      </c>
      <c r="G95" s="400"/>
      <c r="H95" s="400"/>
      <c r="I95" s="620" t="s">
        <v>456</v>
      </c>
      <c r="J95" s="400"/>
      <c r="K95" s="400"/>
      <c r="L95" s="400"/>
      <c r="X95" s="343"/>
      <c r="Y95" s="343"/>
      <c r="Z95" s="343"/>
      <c r="AA95" s="343"/>
      <c r="AB95" s="343"/>
      <c r="AC95" s="362"/>
      <c r="AD95" s="343"/>
      <c r="AE95" s="343"/>
      <c r="AF95" s="343"/>
      <c r="AG95" s="343"/>
      <c r="AH95" s="343"/>
      <c r="AI95" s="343"/>
      <c r="AJ95" s="343"/>
      <c r="AK95" s="343"/>
      <c r="AL95" s="343"/>
      <c r="AM95" s="343"/>
    </row>
    <row r="96" spans="6:39" hidden="1">
      <c r="F96" s="625" t="s">
        <v>457</v>
      </c>
      <c r="G96" s="400"/>
      <c r="H96" s="400"/>
      <c r="I96" s="634" t="s">
        <v>458</v>
      </c>
      <c r="J96" s="400"/>
      <c r="K96" s="400"/>
      <c r="L96" s="400"/>
      <c r="X96" s="343"/>
      <c r="Y96" s="343"/>
      <c r="Z96" s="343"/>
      <c r="AA96" s="343"/>
      <c r="AB96" s="343"/>
      <c r="AC96" s="362"/>
      <c r="AD96" s="343"/>
      <c r="AE96" s="343"/>
      <c r="AF96" s="343"/>
      <c r="AG96" s="343"/>
      <c r="AH96" s="343"/>
      <c r="AI96" s="343"/>
      <c r="AJ96" s="343"/>
      <c r="AK96" s="343"/>
      <c r="AL96" s="343"/>
      <c r="AM96" s="343"/>
    </row>
    <row r="97" spans="6:39" hidden="1">
      <c r="F97" s="631" t="s">
        <v>459</v>
      </c>
      <c r="G97" s="400"/>
      <c r="H97" s="400"/>
      <c r="I97" s="634" t="s">
        <v>460</v>
      </c>
      <c r="J97" s="400"/>
      <c r="K97" s="400"/>
      <c r="L97" s="400"/>
      <c r="X97" s="343"/>
      <c r="Y97" s="343"/>
      <c r="Z97" s="343"/>
      <c r="AA97" s="343"/>
      <c r="AB97" s="343"/>
      <c r="AC97" s="362"/>
      <c r="AD97" s="343"/>
      <c r="AE97" s="343"/>
      <c r="AF97" s="343"/>
      <c r="AG97" s="343"/>
      <c r="AH97" s="343"/>
      <c r="AI97" s="343"/>
      <c r="AJ97" s="343"/>
      <c r="AK97" s="343"/>
      <c r="AL97" s="343"/>
      <c r="AM97" s="343"/>
    </row>
    <row r="98" spans="6:39" hidden="1">
      <c r="F98" s="631" t="s">
        <v>461</v>
      </c>
      <c r="G98" s="400"/>
      <c r="H98" s="400"/>
      <c r="I98" s="619" t="s">
        <v>462</v>
      </c>
      <c r="J98" s="400"/>
      <c r="K98" s="400"/>
      <c r="L98" s="400"/>
      <c r="X98" s="343"/>
      <c r="Y98" s="343"/>
      <c r="Z98" s="343"/>
      <c r="AA98" s="343"/>
      <c r="AB98" s="343"/>
      <c r="AC98" s="362"/>
      <c r="AD98" s="343"/>
      <c r="AE98" s="343"/>
      <c r="AF98" s="343"/>
      <c r="AG98" s="343"/>
      <c r="AH98" s="343"/>
      <c r="AI98" s="343"/>
      <c r="AJ98" s="343"/>
      <c r="AK98" s="343"/>
      <c r="AL98" s="343"/>
      <c r="AM98" s="343"/>
    </row>
    <row r="99" spans="6:39" hidden="1">
      <c r="F99" s="631" t="s">
        <v>463</v>
      </c>
      <c r="G99" s="400"/>
      <c r="H99" s="400"/>
      <c r="I99" s="620" t="s">
        <v>464</v>
      </c>
      <c r="J99" s="400"/>
      <c r="K99" s="400"/>
      <c r="L99" s="400"/>
      <c r="X99" s="343"/>
      <c r="Y99" s="343"/>
      <c r="Z99" s="343"/>
      <c r="AA99" s="343"/>
      <c r="AB99" s="343"/>
      <c r="AC99" s="362"/>
      <c r="AD99" s="343"/>
      <c r="AE99" s="343"/>
      <c r="AF99" s="343"/>
      <c r="AG99" s="343"/>
      <c r="AH99" s="343"/>
      <c r="AI99" s="343"/>
      <c r="AJ99" s="343"/>
      <c r="AK99" s="343"/>
      <c r="AL99" s="343"/>
      <c r="AM99" s="343"/>
    </row>
    <row r="100" spans="6:39" hidden="1">
      <c r="F100" s="625" t="s">
        <v>465</v>
      </c>
      <c r="G100" s="400"/>
      <c r="H100" s="400"/>
      <c r="I100" s="634" t="s">
        <v>466</v>
      </c>
      <c r="J100" s="400"/>
      <c r="K100" s="400"/>
      <c r="L100" s="400"/>
      <c r="X100" s="343"/>
      <c r="Y100" s="343"/>
      <c r="Z100" s="343"/>
      <c r="AA100" s="343"/>
      <c r="AB100" s="343"/>
      <c r="AC100" s="362"/>
      <c r="AD100" s="343"/>
      <c r="AE100" s="343"/>
      <c r="AF100" s="343"/>
      <c r="AG100" s="343"/>
      <c r="AH100" s="343"/>
      <c r="AI100" s="343"/>
      <c r="AJ100" s="343"/>
      <c r="AK100" s="343"/>
      <c r="AL100" s="343"/>
      <c r="AM100" s="343"/>
    </row>
    <row r="101" spans="6:39" hidden="1">
      <c r="F101" s="631" t="s">
        <v>467</v>
      </c>
      <c r="G101" s="400"/>
      <c r="H101" s="400"/>
      <c r="I101" s="619" t="s">
        <v>468</v>
      </c>
      <c r="J101" s="400"/>
      <c r="K101" s="400"/>
      <c r="L101" s="400"/>
      <c r="X101" s="343"/>
      <c r="Y101" s="343"/>
      <c r="Z101" s="343"/>
      <c r="AA101" s="343"/>
      <c r="AB101" s="343"/>
      <c r="AC101" s="362"/>
      <c r="AD101" s="343"/>
      <c r="AE101" s="343"/>
      <c r="AF101" s="343"/>
      <c r="AG101" s="343"/>
      <c r="AH101" s="343"/>
      <c r="AI101" s="343"/>
      <c r="AJ101" s="343"/>
      <c r="AK101" s="343"/>
      <c r="AL101" s="343"/>
      <c r="AM101" s="343"/>
    </row>
    <row r="102" spans="6:39" hidden="1">
      <c r="F102" s="631" t="s">
        <v>469</v>
      </c>
      <c r="G102" s="400"/>
      <c r="H102" s="400"/>
      <c r="I102" s="634" t="s">
        <v>470</v>
      </c>
      <c r="J102" s="400"/>
      <c r="K102" s="400"/>
      <c r="L102" s="400"/>
      <c r="X102" s="343"/>
      <c r="Y102" s="343"/>
      <c r="Z102" s="343"/>
      <c r="AA102" s="343"/>
      <c r="AB102" s="343"/>
      <c r="AC102" s="362"/>
      <c r="AD102" s="343"/>
      <c r="AE102" s="343"/>
      <c r="AF102" s="343"/>
      <c r="AG102" s="343"/>
      <c r="AH102" s="343"/>
      <c r="AI102" s="343"/>
      <c r="AJ102" s="343"/>
      <c r="AK102" s="343"/>
      <c r="AL102" s="343"/>
      <c r="AM102" s="343"/>
    </row>
    <row r="103" spans="6:39" hidden="1">
      <c r="F103" s="631" t="s">
        <v>471</v>
      </c>
      <c r="G103" s="400"/>
      <c r="H103" s="400"/>
      <c r="I103" s="635" t="s">
        <v>472</v>
      </c>
      <c r="J103" s="400"/>
      <c r="K103" s="400"/>
      <c r="L103" s="400"/>
      <c r="X103" s="343"/>
      <c r="Y103" s="343"/>
      <c r="Z103" s="343"/>
      <c r="AA103" s="343"/>
      <c r="AB103" s="343"/>
      <c r="AC103" s="362"/>
      <c r="AD103" s="343"/>
      <c r="AE103" s="343"/>
      <c r="AF103" s="343"/>
      <c r="AG103" s="343"/>
      <c r="AH103" s="343"/>
      <c r="AI103" s="343"/>
      <c r="AJ103" s="343"/>
      <c r="AK103" s="343"/>
      <c r="AL103" s="343"/>
      <c r="AM103" s="343"/>
    </row>
    <row r="104" spans="6:39" hidden="1">
      <c r="F104" s="631" t="s">
        <v>473</v>
      </c>
      <c r="G104" s="400"/>
      <c r="H104" s="400"/>
      <c r="I104" s="619" t="s">
        <v>474</v>
      </c>
      <c r="J104" s="400"/>
      <c r="K104" s="400"/>
      <c r="L104" s="400"/>
      <c r="X104" s="343"/>
      <c r="Y104" s="343"/>
      <c r="Z104" s="343"/>
      <c r="AA104" s="343"/>
      <c r="AB104" s="343"/>
      <c r="AC104" s="362"/>
      <c r="AD104" s="343"/>
      <c r="AE104" s="343"/>
      <c r="AF104" s="343"/>
      <c r="AG104" s="343"/>
      <c r="AH104" s="343"/>
      <c r="AI104" s="343"/>
      <c r="AJ104" s="343"/>
      <c r="AK104" s="343"/>
      <c r="AL104" s="343"/>
      <c r="AM104" s="343"/>
    </row>
    <row r="105" spans="6:39" hidden="1">
      <c r="F105" s="631" t="s">
        <v>475</v>
      </c>
      <c r="G105" s="400"/>
      <c r="H105" s="400"/>
      <c r="I105" s="619" t="s">
        <v>476</v>
      </c>
      <c r="J105" s="400"/>
      <c r="K105" s="400"/>
      <c r="L105" s="400"/>
      <c r="X105" s="343"/>
      <c r="Y105" s="343"/>
      <c r="Z105" s="343"/>
      <c r="AA105" s="343"/>
      <c r="AB105" s="343"/>
      <c r="AC105" s="362"/>
      <c r="AD105" s="343"/>
      <c r="AE105" s="343"/>
      <c r="AF105" s="343"/>
      <c r="AG105" s="343"/>
      <c r="AH105" s="343"/>
      <c r="AI105" s="343"/>
      <c r="AJ105" s="343"/>
      <c r="AK105" s="343"/>
      <c r="AL105" s="343"/>
      <c r="AM105" s="343"/>
    </row>
    <row r="106" spans="6:39" hidden="1">
      <c r="F106" s="631" t="s">
        <v>477</v>
      </c>
      <c r="G106" s="400"/>
      <c r="H106" s="400"/>
      <c r="I106" s="633" t="s">
        <v>478</v>
      </c>
      <c r="J106" s="400"/>
      <c r="K106" s="400"/>
      <c r="L106" s="400"/>
      <c r="X106" s="343"/>
      <c r="Y106" s="343"/>
      <c r="Z106" s="343"/>
      <c r="AA106" s="343"/>
      <c r="AB106" s="343"/>
      <c r="AC106" s="362"/>
      <c r="AD106" s="343"/>
      <c r="AE106" s="343"/>
      <c r="AF106" s="343"/>
      <c r="AG106" s="343"/>
      <c r="AH106" s="343"/>
      <c r="AI106" s="343"/>
      <c r="AJ106" s="343"/>
      <c r="AK106" s="343"/>
      <c r="AL106" s="343"/>
      <c r="AM106" s="343"/>
    </row>
    <row r="107" spans="6:39" hidden="1">
      <c r="F107" s="625" t="s">
        <v>479</v>
      </c>
      <c r="G107" s="400"/>
      <c r="H107" s="400"/>
      <c r="I107" s="626" t="s">
        <v>480</v>
      </c>
      <c r="J107" s="400"/>
      <c r="K107" s="400"/>
      <c r="L107" s="400"/>
      <c r="X107" s="343"/>
      <c r="Y107" s="343"/>
      <c r="Z107" s="343"/>
      <c r="AA107" s="343"/>
      <c r="AB107" s="343"/>
      <c r="AC107" s="362"/>
      <c r="AD107" s="343"/>
      <c r="AE107" s="343"/>
      <c r="AF107" s="343"/>
      <c r="AG107" s="343"/>
      <c r="AH107" s="343"/>
      <c r="AI107" s="343"/>
      <c r="AJ107" s="343"/>
      <c r="AK107" s="343"/>
      <c r="AL107" s="343"/>
      <c r="AM107" s="343"/>
    </row>
    <row r="108" spans="6:39" hidden="1">
      <c r="F108" s="631" t="s">
        <v>481</v>
      </c>
      <c r="G108" s="400"/>
      <c r="H108" s="400"/>
      <c r="I108" s="633" t="s">
        <v>482</v>
      </c>
      <c r="J108" s="400"/>
      <c r="K108" s="400"/>
      <c r="L108" s="400"/>
      <c r="X108" s="343"/>
      <c r="Y108" s="343"/>
      <c r="Z108" s="343"/>
      <c r="AA108" s="343"/>
      <c r="AB108" s="343"/>
      <c r="AC108" s="362"/>
      <c r="AD108" s="343"/>
      <c r="AE108" s="343"/>
      <c r="AF108" s="343"/>
      <c r="AG108" s="343"/>
      <c r="AH108" s="343"/>
      <c r="AI108" s="343"/>
      <c r="AJ108" s="343"/>
      <c r="AK108" s="343"/>
      <c r="AL108" s="343"/>
      <c r="AM108" s="343"/>
    </row>
    <row r="109" spans="6:39" hidden="1">
      <c r="F109" s="631" t="s">
        <v>483</v>
      </c>
      <c r="G109" s="400"/>
      <c r="H109" s="400"/>
      <c r="I109" s="626" t="s">
        <v>484</v>
      </c>
      <c r="J109" s="400"/>
      <c r="K109" s="400"/>
      <c r="L109" s="400"/>
      <c r="X109" s="343"/>
      <c r="Y109" s="343"/>
      <c r="Z109" s="343"/>
      <c r="AA109" s="343"/>
      <c r="AB109" s="343"/>
      <c r="AC109" s="362"/>
      <c r="AD109" s="343"/>
      <c r="AE109" s="343"/>
      <c r="AF109" s="343"/>
      <c r="AG109" s="343"/>
      <c r="AH109" s="343"/>
      <c r="AI109" s="343"/>
      <c r="AJ109" s="343"/>
      <c r="AK109" s="343"/>
      <c r="AL109" s="343"/>
      <c r="AM109" s="343"/>
    </row>
    <row r="110" spans="6:39" hidden="1">
      <c r="F110" s="631" t="s">
        <v>485</v>
      </c>
      <c r="G110" s="400"/>
      <c r="H110" s="400"/>
      <c r="I110" s="626" t="s">
        <v>486</v>
      </c>
      <c r="J110" s="400"/>
      <c r="K110" s="400"/>
      <c r="L110" s="400"/>
      <c r="X110" s="343"/>
      <c r="Y110" s="343"/>
      <c r="Z110" s="343"/>
      <c r="AA110" s="343"/>
      <c r="AB110" s="343"/>
      <c r="AC110" s="362"/>
      <c r="AD110" s="343"/>
      <c r="AE110" s="343"/>
      <c r="AF110" s="343"/>
      <c r="AG110" s="343"/>
      <c r="AH110" s="343"/>
      <c r="AI110" s="343"/>
      <c r="AJ110" s="343"/>
      <c r="AK110" s="343"/>
      <c r="AL110" s="343"/>
      <c r="AM110" s="343"/>
    </row>
    <row r="111" spans="6:39" hidden="1">
      <c r="F111" s="631" t="s">
        <v>487</v>
      </c>
      <c r="G111" s="400"/>
      <c r="H111" s="400"/>
      <c r="I111" s="619" t="s">
        <v>488</v>
      </c>
      <c r="J111" s="400"/>
      <c r="K111" s="400"/>
      <c r="L111" s="400"/>
      <c r="X111" s="343"/>
      <c r="Y111" s="343"/>
      <c r="Z111" s="343"/>
      <c r="AA111" s="343"/>
      <c r="AB111" s="343"/>
      <c r="AC111" s="362"/>
      <c r="AD111" s="343"/>
      <c r="AE111" s="343"/>
      <c r="AF111" s="343"/>
      <c r="AG111" s="343"/>
      <c r="AH111" s="343"/>
      <c r="AI111" s="343"/>
      <c r="AJ111" s="343"/>
      <c r="AK111" s="343"/>
      <c r="AL111" s="343"/>
      <c r="AM111" s="343"/>
    </row>
    <row r="112" spans="6:39" hidden="1">
      <c r="F112" s="625" t="s">
        <v>489</v>
      </c>
      <c r="G112" s="400"/>
      <c r="H112" s="400"/>
      <c r="I112" s="619" t="s">
        <v>490</v>
      </c>
      <c r="J112" s="400"/>
      <c r="K112" s="400"/>
      <c r="L112" s="400"/>
      <c r="X112" s="343"/>
      <c r="Y112" s="343"/>
      <c r="Z112" s="343"/>
      <c r="AA112" s="343"/>
      <c r="AB112" s="343"/>
      <c r="AC112" s="362"/>
      <c r="AD112" s="343"/>
      <c r="AE112" s="343"/>
      <c r="AF112" s="343"/>
      <c r="AG112" s="343"/>
      <c r="AH112" s="343"/>
      <c r="AI112" s="343"/>
      <c r="AJ112" s="343"/>
      <c r="AK112" s="343"/>
      <c r="AL112" s="343"/>
      <c r="AM112" s="343"/>
    </row>
    <row r="113" spans="6:39" hidden="1">
      <c r="F113" s="631" t="s">
        <v>491</v>
      </c>
      <c r="G113" s="400"/>
      <c r="H113" s="400"/>
      <c r="I113" s="634" t="s">
        <v>492</v>
      </c>
      <c r="J113" s="400"/>
      <c r="K113" s="400"/>
      <c r="L113" s="400"/>
      <c r="X113" s="343"/>
      <c r="Y113" s="343"/>
      <c r="Z113" s="343"/>
      <c r="AA113" s="343"/>
      <c r="AB113" s="343"/>
      <c r="AC113" s="362"/>
      <c r="AD113" s="343"/>
      <c r="AE113" s="343"/>
      <c r="AF113" s="343"/>
      <c r="AG113" s="343"/>
      <c r="AH113" s="343"/>
      <c r="AI113" s="343"/>
      <c r="AJ113" s="343"/>
      <c r="AK113" s="343"/>
      <c r="AL113" s="343"/>
      <c r="AM113" s="343"/>
    </row>
    <row r="114" spans="6:39" hidden="1">
      <c r="F114" s="631" t="s">
        <v>493</v>
      </c>
      <c r="G114" s="400"/>
      <c r="H114" s="400"/>
      <c r="I114" s="619" t="s">
        <v>494</v>
      </c>
      <c r="J114" s="400"/>
      <c r="K114" s="400"/>
      <c r="L114" s="400"/>
      <c r="X114" s="343"/>
      <c r="Y114" s="343"/>
      <c r="Z114" s="343"/>
      <c r="AA114" s="343"/>
      <c r="AB114" s="343"/>
      <c r="AC114" s="362"/>
      <c r="AD114" s="343"/>
      <c r="AE114" s="343"/>
      <c r="AF114" s="343"/>
      <c r="AG114" s="343"/>
      <c r="AH114" s="343"/>
      <c r="AI114" s="343"/>
      <c r="AJ114" s="343"/>
      <c r="AK114" s="343"/>
      <c r="AL114" s="343"/>
      <c r="AM114" s="343"/>
    </row>
    <row r="115" spans="6:39" hidden="1">
      <c r="F115" s="631" t="s">
        <v>495</v>
      </c>
      <c r="G115" s="400"/>
      <c r="H115" s="400"/>
      <c r="I115" s="634" t="s">
        <v>496</v>
      </c>
      <c r="J115" s="400"/>
      <c r="K115" s="400"/>
      <c r="L115" s="400"/>
      <c r="X115" s="343"/>
      <c r="Y115" s="343"/>
      <c r="Z115" s="343"/>
      <c r="AA115" s="343"/>
      <c r="AB115" s="343"/>
      <c r="AC115" s="362"/>
      <c r="AD115" s="343"/>
      <c r="AE115" s="343"/>
      <c r="AF115" s="343"/>
      <c r="AG115" s="343"/>
      <c r="AH115" s="343"/>
      <c r="AI115" s="343"/>
      <c r="AJ115" s="343"/>
      <c r="AK115" s="343"/>
      <c r="AL115" s="343"/>
      <c r="AM115" s="343"/>
    </row>
    <row r="116" spans="6:39" hidden="1">
      <c r="F116" s="631" t="s">
        <v>497</v>
      </c>
      <c r="G116" s="400"/>
      <c r="H116" s="400"/>
      <c r="I116" s="634" t="s">
        <v>498</v>
      </c>
      <c r="J116" s="400"/>
      <c r="K116" s="400"/>
      <c r="L116" s="400"/>
      <c r="X116" s="343"/>
      <c r="Y116" s="343"/>
      <c r="Z116" s="343"/>
      <c r="AA116" s="343"/>
      <c r="AB116" s="343"/>
      <c r="AC116" s="362"/>
      <c r="AD116" s="343"/>
      <c r="AE116" s="343"/>
      <c r="AF116" s="343"/>
      <c r="AG116" s="343"/>
      <c r="AH116" s="343"/>
      <c r="AI116" s="343"/>
      <c r="AJ116" s="343"/>
      <c r="AK116" s="343"/>
      <c r="AL116" s="343"/>
      <c r="AM116" s="343"/>
    </row>
    <row r="117" spans="6:39" hidden="1">
      <c r="F117" s="631" t="s">
        <v>499</v>
      </c>
      <c r="G117" s="400"/>
      <c r="H117" s="400"/>
      <c r="I117" s="620" t="s">
        <v>500</v>
      </c>
      <c r="J117" s="400"/>
      <c r="K117" s="400"/>
      <c r="L117" s="400"/>
      <c r="X117" s="343"/>
      <c r="Y117" s="343"/>
      <c r="Z117" s="343"/>
      <c r="AA117" s="343"/>
      <c r="AB117" s="343"/>
      <c r="AC117" s="362"/>
      <c r="AD117" s="343"/>
      <c r="AE117" s="343"/>
      <c r="AF117" s="343"/>
      <c r="AG117" s="343"/>
      <c r="AH117" s="343"/>
      <c r="AI117" s="343"/>
      <c r="AJ117" s="343"/>
      <c r="AK117" s="343"/>
      <c r="AL117" s="343"/>
      <c r="AM117" s="343"/>
    </row>
    <row r="118" spans="6:39" hidden="1">
      <c r="F118" s="625" t="s">
        <v>501</v>
      </c>
      <c r="G118" s="400"/>
      <c r="H118" s="400"/>
      <c r="I118" s="619" t="s">
        <v>320</v>
      </c>
      <c r="J118" s="400"/>
      <c r="K118" s="400"/>
      <c r="L118" s="400"/>
      <c r="X118" s="343"/>
      <c r="Y118" s="343"/>
      <c r="Z118" s="343"/>
      <c r="AA118" s="343"/>
      <c r="AB118" s="343"/>
      <c r="AC118" s="362"/>
      <c r="AD118" s="343"/>
      <c r="AE118" s="343"/>
      <c r="AF118" s="343"/>
      <c r="AG118" s="343"/>
      <c r="AH118" s="343"/>
      <c r="AI118" s="343"/>
      <c r="AJ118" s="343"/>
      <c r="AK118" s="343"/>
      <c r="AL118" s="343"/>
      <c r="AM118" s="343"/>
    </row>
    <row r="119" spans="6:39" hidden="1">
      <c r="F119" s="631" t="s">
        <v>502</v>
      </c>
      <c r="G119" s="400"/>
      <c r="H119" s="400"/>
      <c r="I119" s="634"/>
      <c r="J119" s="400"/>
      <c r="K119" s="400"/>
      <c r="L119" s="400"/>
      <c r="X119" s="343"/>
      <c r="Y119" s="343"/>
      <c r="Z119" s="343"/>
      <c r="AA119" s="343"/>
      <c r="AB119" s="343"/>
      <c r="AC119" s="362"/>
      <c r="AD119" s="343"/>
      <c r="AE119" s="343"/>
      <c r="AF119" s="343"/>
      <c r="AG119" s="343"/>
      <c r="AH119" s="343"/>
      <c r="AI119" s="343"/>
      <c r="AJ119" s="343"/>
      <c r="AK119" s="343"/>
      <c r="AL119" s="343"/>
      <c r="AM119" s="343"/>
    </row>
    <row r="120" spans="6:39" hidden="1">
      <c r="F120" s="631" t="s">
        <v>503</v>
      </c>
      <c r="G120" s="400"/>
      <c r="H120" s="400"/>
      <c r="I120" s="634"/>
      <c r="J120" s="400"/>
      <c r="K120" s="400"/>
      <c r="L120" s="400"/>
      <c r="X120" s="343"/>
      <c r="Y120" s="343"/>
      <c r="Z120" s="343"/>
      <c r="AA120" s="343"/>
      <c r="AB120" s="343"/>
      <c r="AC120" s="362"/>
      <c r="AD120" s="343"/>
      <c r="AE120" s="343"/>
      <c r="AF120" s="343"/>
      <c r="AG120" s="343"/>
      <c r="AH120" s="343"/>
      <c r="AI120" s="343"/>
      <c r="AJ120" s="343"/>
      <c r="AK120" s="343"/>
      <c r="AL120" s="343"/>
      <c r="AM120" s="343"/>
    </row>
    <row r="121" spans="6:39" hidden="1">
      <c r="F121" s="631" t="s">
        <v>504</v>
      </c>
      <c r="G121" s="400"/>
      <c r="H121" s="400"/>
      <c r="I121" s="620"/>
      <c r="J121" s="400"/>
      <c r="K121" s="400"/>
      <c r="L121" s="400"/>
      <c r="X121" s="343"/>
      <c r="Y121" s="343"/>
      <c r="Z121" s="343"/>
      <c r="AA121" s="343"/>
      <c r="AB121" s="343"/>
      <c r="AC121" s="362"/>
      <c r="AD121" s="343"/>
      <c r="AE121" s="343"/>
      <c r="AF121" s="343"/>
      <c r="AG121" s="343"/>
      <c r="AH121" s="343"/>
      <c r="AI121" s="343"/>
      <c r="AJ121" s="343"/>
      <c r="AK121" s="343"/>
      <c r="AL121" s="343"/>
      <c r="AM121" s="343"/>
    </row>
    <row r="122" spans="6:39" hidden="1">
      <c r="F122" s="625" t="s">
        <v>505</v>
      </c>
      <c r="G122" s="400"/>
      <c r="H122" s="400"/>
      <c r="I122" s="634"/>
      <c r="J122" s="400"/>
      <c r="K122" s="400"/>
      <c r="L122" s="400"/>
      <c r="X122" s="343"/>
      <c r="Y122" s="343"/>
      <c r="Z122" s="343"/>
      <c r="AA122" s="343"/>
      <c r="AB122" s="343"/>
      <c r="AC122" s="362"/>
      <c r="AD122" s="343"/>
      <c r="AE122" s="343"/>
      <c r="AF122" s="343"/>
      <c r="AG122" s="343"/>
      <c r="AH122" s="343"/>
      <c r="AI122" s="343"/>
      <c r="AJ122" s="343"/>
      <c r="AK122" s="343"/>
      <c r="AL122" s="343"/>
      <c r="AM122" s="343"/>
    </row>
    <row r="123" spans="6:39" hidden="1">
      <c r="F123" s="631" t="s">
        <v>506</v>
      </c>
      <c r="G123" s="400"/>
      <c r="H123" s="400"/>
      <c r="I123" s="400"/>
      <c r="J123" s="400"/>
      <c r="K123" s="400"/>
      <c r="L123" s="400"/>
      <c r="X123" s="343"/>
      <c r="Y123" s="343"/>
      <c r="Z123" s="343"/>
      <c r="AA123" s="343"/>
      <c r="AB123" s="343"/>
      <c r="AC123" s="362"/>
      <c r="AD123" s="343"/>
      <c r="AE123" s="343"/>
      <c r="AF123" s="343"/>
      <c r="AG123" s="343"/>
      <c r="AH123" s="343"/>
      <c r="AI123" s="343"/>
      <c r="AJ123" s="343"/>
      <c r="AK123" s="343"/>
      <c r="AL123" s="343"/>
      <c r="AM123" s="343"/>
    </row>
    <row r="124" spans="6:39" hidden="1">
      <c r="F124" s="631" t="s">
        <v>507</v>
      </c>
      <c r="G124" s="400"/>
      <c r="H124" s="400"/>
      <c r="I124" s="400"/>
      <c r="J124" s="400"/>
      <c r="K124" s="400"/>
      <c r="L124" s="400"/>
      <c r="X124" s="343"/>
      <c r="Y124" s="343"/>
      <c r="Z124" s="343"/>
      <c r="AA124" s="343"/>
      <c r="AB124" s="343"/>
      <c r="AC124" s="362"/>
      <c r="AD124" s="343"/>
      <c r="AE124" s="343"/>
      <c r="AF124" s="343"/>
      <c r="AG124" s="343"/>
      <c r="AH124" s="343"/>
      <c r="AI124" s="343"/>
      <c r="AJ124" s="343"/>
      <c r="AK124" s="343"/>
      <c r="AL124" s="343"/>
      <c r="AM124" s="343"/>
    </row>
    <row r="125" spans="6:39" hidden="1">
      <c r="F125" s="625" t="s">
        <v>508</v>
      </c>
      <c r="G125" s="400"/>
      <c r="H125" s="400"/>
      <c r="I125" s="400"/>
      <c r="J125" s="400"/>
      <c r="K125" s="400"/>
      <c r="L125" s="400"/>
      <c r="X125" s="343"/>
      <c r="Y125" s="343"/>
      <c r="Z125" s="343"/>
      <c r="AA125" s="343"/>
      <c r="AB125" s="343"/>
      <c r="AC125" s="362"/>
      <c r="AD125" s="343"/>
      <c r="AE125" s="343"/>
      <c r="AF125" s="343"/>
      <c r="AG125" s="343"/>
      <c r="AH125" s="343"/>
      <c r="AI125" s="343"/>
      <c r="AJ125" s="343"/>
      <c r="AK125" s="343"/>
      <c r="AL125" s="343"/>
      <c r="AM125" s="343"/>
    </row>
    <row r="126" spans="6:39" hidden="1">
      <c r="F126" s="634" t="s">
        <v>320</v>
      </c>
      <c r="G126" s="400"/>
      <c r="H126" s="400"/>
      <c r="I126" s="400"/>
      <c r="J126" s="400"/>
      <c r="K126" s="400"/>
      <c r="L126" s="400"/>
      <c r="X126" s="343"/>
      <c r="Y126" s="343"/>
      <c r="Z126" s="343"/>
      <c r="AA126" s="343"/>
      <c r="AB126" s="343"/>
      <c r="AC126" s="362"/>
      <c r="AD126" s="343"/>
      <c r="AE126" s="343"/>
      <c r="AF126" s="343"/>
      <c r="AG126" s="343"/>
      <c r="AH126" s="343"/>
      <c r="AI126" s="343"/>
      <c r="AJ126" s="343"/>
      <c r="AK126" s="343"/>
      <c r="AL126" s="343"/>
      <c r="AM126" s="343"/>
    </row>
    <row r="127" spans="6:39">
      <c r="X127" s="343"/>
      <c r="Y127" s="343"/>
      <c r="Z127" s="343"/>
      <c r="AA127" s="343"/>
      <c r="AB127" s="343"/>
      <c r="AC127" s="362"/>
      <c r="AD127" s="343"/>
      <c r="AE127" s="343"/>
      <c r="AF127" s="343"/>
      <c r="AG127" s="343"/>
      <c r="AH127" s="343"/>
      <c r="AI127" s="343"/>
      <c r="AJ127" s="343"/>
      <c r="AK127" s="343"/>
      <c r="AL127" s="343"/>
      <c r="AM127" s="343"/>
    </row>
    <row r="128" spans="6:39">
      <c r="X128" s="343"/>
      <c r="Y128" s="343"/>
      <c r="Z128" s="343"/>
      <c r="AA128" s="343"/>
      <c r="AB128" s="343"/>
      <c r="AC128" s="362"/>
      <c r="AD128" s="343"/>
      <c r="AE128" s="343"/>
      <c r="AF128" s="343"/>
      <c r="AG128" s="343"/>
      <c r="AH128" s="343"/>
      <c r="AI128" s="343"/>
      <c r="AJ128" s="343"/>
      <c r="AK128" s="343"/>
      <c r="AL128" s="343"/>
      <c r="AM128" s="343"/>
    </row>
  </sheetData>
  <sheetProtection algorithmName="SHA-512" hashValue="9YTIAHS9s9oGrPGynn3U9zjJhcWQy8z/RZQT6I/d6HdlGsAhnjiTjHq6PKrS7XQ1SiSQs4Xsb9zGMtk5ttpUaA==" saltValue="OpVoUTvd1caW0vpx3aSWyw==" spinCount="100000" sheet="1" objects="1" scenarios="1"/>
  <mergeCells count="81">
    <mergeCell ref="X67:Y67"/>
    <mergeCell ref="L10:M10"/>
    <mergeCell ref="O6:O8"/>
    <mergeCell ref="O10:O12"/>
    <mergeCell ref="D43:I43"/>
    <mergeCell ref="D40:E40"/>
    <mergeCell ref="F40:G40"/>
    <mergeCell ref="H40:I40"/>
    <mergeCell ref="K36:K37"/>
    <mergeCell ref="L36:L37"/>
    <mergeCell ref="D37:E37"/>
    <mergeCell ref="F37:G37"/>
    <mergeCell ref="H37:I37"/>
    <mergeCell ref="D35:E35"/>
    <mergeCell ref="G13:I13"/>
    <mergeCell ref="J13:L13"/>
    <mergeCell ref="C17:L17"/>
    <mergeCell ref="I69:J69"/>
    <mergeCell ref="I71:J71"/>
    <mergeCell ref="I73:J73"/>
    <mergeCell ref="D75:G75"/>
    <mergeCell ref="I75:J75"/>
    <mergeCell ref="I63:J63"/>
    <mergeCell ref="D65:E65"/>
    <mergeCell ref="I65:J65"/>
    <mergeCell ref="D67:E67"/>
    <mergeCell ref="I67:J67"/>
    <mergeCell ref="C52:C53"/>
    <mergeCell ref="D52:F52"/>
    <mergeCell ref="G52:I52"/>
    <mergeCell ref="D61:F61"/>
    <mergeCell ref="G61:I61"/>
    <mergeCell ref="D60:F60"/>
    <mergeCell ref="G60:I60"/>
    <mergeCell ref="D55:F55"/>
    <mergeCell ref="G55:I55"/>
    <mergeCell ref="D49:E49"/>
    <mergeCell ref="D50:E50"/>
    <mergeCell ref="F49:G49"/>
    <mergeCell ref="F50:G50"/>
    <mergeCell ref="H49:I49"/>
    <mergeCell ref="C38:C39"/>
    <mergeCell ref="D39:E39"/>
    <mergeCell ref="F39:G39"/>
    <mergeCell ref="H39:I39"/>
    <mergeCell ref="J45:L45"/>
    <mergeCell ref="C32:C34"/>
    <mergeCell ref="D32:I32"/>
    <mergeCell ref="H29:J30"/>
    <mergeCell ref="C36:C37"/>
    <mergeCell ref="J36:J37"/>
    <mergeCell ref="J32:L32"/>
    <mergeCell ref="D33:E33"/>
    <mergeCell ref="F33:G33"/>
    <mergeCell ref="H33:I33"/>
    <mergeCell ref="J33:J34"/>
    <mergeCell ref="K33:K34"/>
    <mergeCell ref="L33:L34"/>
    <mergeCell ref="F35:G35"/>
    <mergeCell ref="H35:I35"/>
    <mergeCell ref="D11:E11"/>
    <mergeCell ref="H11:I11"/>
    <mergeCell ref="J11:K11"/>
    <mergeCell ref="H50:I50"/>
    <mergeCell ref="P4:S4"/>
    <mergeCell ref="D5:K5"/>
    <mergeCell ref="D6:K6"/>
    <mergeCell ref="D7:E7"/>
    <mergeCell ref="F7:G7"/>
    <mergeCell ref="D8:E8"/>
    <mergeCell ref="L11:M11"/>
    <mergeCell ref="D29:G29"/>
    <mergeCell ref="E30:F30"/>
    <mergeCell ref="D13:F13"/>
    <mergeCell ref="D44:I44"/>
    <mergeCell ref="D45:I45"/>
    <mergeCell ref="C9:C10"/>
    <mergeCell ref="D9:G9"/>
    <mergeCell ref="H9:K9"/>
    <mergeCell ref="D10:G10"/>
    <mergeCell ref="H10:K10"/>
  </mergeCells>
  <phoneticPr fontId="3"/>
  <conditionalFormatting sqref="D10 H10">
    <cfRule type="expression" dxfId="13" priority="45" stopIfTrue="1">
      <formula>OR(#REF!=6,$P$12=1,$P$12=3,$P$12=7,ISTEXT(#REF!))</formula>
    </cfRule>
  </conditionalFormatting>
  <conditionalFormatting sqref="D13 G13 J13">
    <cfRule type="expression" dxfId="12" priority="33" stopIfTrue="1">
      <formula>#REF!="Data_9"</formula>
    </cfRule>
  </conditionalFormatting>
  <conditionalFormatting sqref="D29">
    <cfRule type="expression" dxfId="11" priority="27" stopIfTrue="1">
      <formula>OR(#REF!=1,#REF!=6,ISTEXT(#REF!))</formula>
    </cfRule>
  </conditionalFormatting>
  <conditionalFormatting sqref="D30">
    <cfRule type="expression" dxfId="10" priority="41" stopIfTrue="1">
      <formula>OR(#REF!=6,$P$12=1,$P$12=2,$P$12=5,ISTEXT(#REF!))</formula>
    </cfRule>
  </conditionalFormatting>
  <conditionalFormatting sqref="E29">
    <cfRule type="expression" dxfId="9" priority="36" stopIfTrue="1">
      <formula>OR(P12=1,P12=6,ISTEXT(#REF!))</formula>
    </cfRule>
  </conditionalFormatting>
  <conditionalFormatting sqref="F7:G7">
    <cfRule type="expression" dxfId="8" priority="16" stopIfTrue="1">
      <formula>$L$1="西暦"</formula>
    </cfRule>
    <cfRule type="expression" dxfId="7" priority="17" stopIfTrue="1">
      <formula>$L$1="和暦"</formula>
    </cfRule>
  </conditionalFormatting>
  <conditionalFormatting sqref="F29:G29">
    <cfRule type="expression" dxfId="6" priority="40" stopIfTrue="1">
      <formula>OR(R12=1,R12=6,ISTEXT(#REF!))</formula>
    </cfRule>
  </conditionalFormatting>
  <conditionalFormatting sqref="G30">
    <cfRule type="expression" dxfId="5" priority="31" stopIfTrue="1">
      <formula>OR(#REF!=1,#REF!=2,#REF!=4,ISTEXT(#REF!))</formula>
    </cfRule>
  </conditionalFormatting>
  <conditionalFormatting sqref="I19:I28 K19:K28 J28">
    <cfRule type="expression" dxfId="4" priority="37" stopIfTrue="1">
      <formula>OR(#REF!=6,$P$12=1,$P$12=3,$P$12=7,ISTEXT(#REF!))</formula>
    </cfRule>
  </conditionalFormatting>
  <conditionalFormatting sqref="J18:J19">
    <cfRule type="expression" dxfId="3" priority="1" stopIfTrue="1">
      <formula>OR(#REF!=6,$P$12=1,$P$12=3,$P$12=7,ISTEXT(#REF!))</formula>
    </cfRule>
  </conditionalFormatting>
  <conditionalFormatting sqref="L18">
    <cfRule type="expression" dxfId="2" priority="4" stopIfTrue="1">
      <formula>OR(#REF!=6,$P$12=1,$P$12=3,$P$12=7,ISTEXT(#REF!))</formula>
    </cfRule>
  </conditionalFormatting>
  <conditionalFormatting sqref="L24">
    <cfRule type="expression" dxfId="1" priority="3" stopIfTrue="1">
      <formula>OR(#REF!=6,$P$12=1,$P$12=3,$P$12=7,ISTEXT(#REF!))</formula>
    </cfRule>
  </conditionalFormatting>
  <conditionalFormatting sqref="L27:L28">
    <cfRule type="expression" dxfId="0" priority="5" stopIfTrue="1">
      <formula>OR(#REF!=6,$P$12=1,$P$12=3,$P$12=7,ISTEXT(#REF!))</formula>
    </cfRule>
  </conditionalFormatting>
  <dataValidations count="6">
    <dataValidation type="list" allowBlank="1" showErrorMessage="1" sqref="L1" xr:uid="{00000000-0002-0000-0100-000000000000}">
      <formula1>"和暦,西暦"</formula1>
    </dataValidation>
    <dataValidation type="list" allowBlank="1" showInputMessage="1" showErrorMessage="1" sqref="G30 D30 K25:K28 K19:K23 I20:I28 D15:L15" xr:uid="{00000000-0002-0000-0100-000001000000}">
      <formula1>"有,,無"</formula1>
    </dataValidation>
    <dataValidation type="custom" allowBlank="1" showErrorMessage="1" error="戸建住宅では100㎡～300㎡以外は計算出来ません。" sqref="D11:E11" xr:uid="{00000000-0002-0000-0100-000002000000}">
      <formula1>IF(ISTEXT(#REF!),AND(D11&gt;99,D11&lt;301),D11&gt;0)</formula1>
    </dataValidation>
    <dataValidation type="list" allowBlank="1" showInputMessage="1" showErrorMessage="1" sqref="D29:G29" xr:uid="{00000000-0002-0000-0100-000003000000}">
      <formula1>"1.構造計算適合判定、ｴﾈﾙｷﾞｰ消費性能適合判定のいずれも必要,,2.構造計算適合判定、ｴﾈﾙｷﾞｰ消費性能適合判定のいずれかが必要,,3.構造計算適合判定、ｴﾈﾙｷﾞｰ消費性能適合判定のいずれも不必要,,4.必要なし"</formula1>
    </dataValidation>
    <dataValidation type="list" allowBlank="1" showInputMessage="1" showErrorMessage="1" sqref="D10:G10" xr:uid="{00000000-0002-0000-0100-000004000000}">
      <formula1>$F$81:$F$126</formula1>
    </dataValidation>
    <dataValidation type="list" allowBlank="1" showInputMessage="1" showErrorMessage="1" sqref="H10:K10" xr:uid="{00000000-0002-0000-0100-000005000000}">
      <formula1>$I$81:$I$118</formula1>
    </dataValidation>
  </dataValidations>
  <printOptions horizontalCentered="1" verticalCentered="1"/>
  <pageMargins left="0.19685039370078741" right="0.19685039370078741" top="0.19685039370078741" bottom="0.19685039370078741" header="0.31496062992125984" footer="0.31496062992125984"/>
  <pageSetup paperSize="9" scale="74" orientation="portrait" r:id="rId1"/>
  <colBreaks count="1" manualBreakCount="1">
    <brk id="13" min="2" max="77"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B1:K38"/>
  <sheetViews>
    <sheetView workbookViewId="0">
      <selection activeCell="G3" sqref="G3:K3"/>
    </sheetView>
  </sheetViews>
  <sheetFormatPr defaultColWidth="8.625" defaultRowHeight="15.95" customHeight="1"/>
  <cols>
    <col min="1" max="1" width="2.625" style="3" customWidth="1"/>
    <col min="2" max="2" width="10.625" style="3" customWidth="1"/>
    <col min="3" max="3" width="13.125" style="3" customWidth="1"/>
    <col min="4" max="4" width="28.625" style="3" customWidth="1"/>
    <col min="5" max="5" width="4.625" style="3" customWidth="1"/>
    <col min="6" max="6" width="6.625" style="3" customWidth="1"/>
    <col min="7" max="7" width="10.625" style="3" customWidth="1"/>
    <col min="8" max="8" width="13.125" style="3" customWidth="1"/>
    <col min="9" max="9" width="28.625" style="3" customWidth="1"/>
    <col min="10" max="10" width="4.625" style="3" customWidth="1"/>
    <col min="11" max="11" width="6.625" style="3" customWidth="1"/>
    <col min="12" max="12" width="2.625" style="3" customWidth="1"/>
    <col min="13" max="249" width="8.625" style="3"/>
    <col min="250" max="250" width="2.625" style="3" customWidth="1"/>
    <col min="251" max="251" width="10.625" style="3" customWidth="1"/>
    <col min="252" max="252" width="13.125" style="3" customWidth="1"/>
    <col min="253" max="253" width="28.625" style="3" customWidth="1"/>
    <col min="254" max="254" width="4.625" style="3" customWidth="1"/>
    <col min="255" max="255" width="6.625" style="3" customWidth="1"/>
    <col min="256" max="256" width="10.625" style="3" customWidth="1"/>
    <col min="257" max="257" width="13.125" style="3" customWidth="1"/>
    <col min="258" max="258" width="28.625" style="3" customWidth="1"/>
    <col min="259" max="259" width="4.625" style="3" customWidth="1"/>
    <col min="260" max="260" width="6.625" style="3" customWidth="1"/>
    <col min="261" max="261" width="2.625" style="3" customWidth="1"/>
    <col min="262" max="263" width="0" style="3" hidden="1" customWidth="1"/>
    <col min="264" max="505" width="8.625" style="3"/>
    <col min="506" max="506" width="2.625" style="3" customWidth="1"/>
    <col min="507" max="507" width="10.625" style="3" customWidth="1"/>
    <col min="508" max="508" width="13.125" style="3" customWidth="1"/>
    <col min="509" max="509" width="28.625" style="3" customWidth="1"/>
    <col min="510" max="510" width="4.625" style="3" customWidth="1"/>
    <col min="511" max="511" width="6.625" style="3" customWidth="1"/>
    <col min="512" max="512" width="10.625" style="3" customWidth="1"/>
    <col min="513" max="513" width="13.125" style="3" customWidth="1"/>
    <col min="514" max="514" width="28.625" style="3" customWidth="1"/>
    <col min="515" max="515" width="4.625" style="3" customWidth="1"/>
    <col min="516" max="516" width="6.625" style="3" customWidth="1"/>
    <col min="517" max="517" width="2.625" style="3" customWidth="1"/>
    <col min="518" max="519" width="0" style="3" hidden="1" customWidth="1"/>
    <col min="520" max="761" width="8.625" style="3"/>
    <col min="762" max="762" width="2.625" style="3" customWidth="1"/>
    <col min="763" max="763" width="10.625" style="3" customWidth="1"/>
    <col min="764" max="764" width="13.125" style="3" customWidth="1"/>
    <col min="765" max="765" width="28.625" style="3" customWidth="1"/>
    <col min="766" max="766" width="4.625" style="3" customWidth="1"/>
    <col min="767" max="767" width="6.625" style="3" customWidth="1"/>
    <col min="768" max="768" width="10.625" style="3" customWidth="1"/>
    <col min="769" max="769" width="13.125" style="3" customWidth="1"/>
    <col min="770" max="770" width="28.625" style="3" customWidth="1"/>
    <col min="771" max="771" width="4.625" style="3" customWidth="1"/>
    <col min="772" max="772" width="6.625" style="3" customWidth="1"/>
    <col min="773" max="773" width="2.625" style="3" customWidth="1"/>
    <col min="774" max="775" width="0" style="3" hidden="1" customWidth="1"/>
    <col min="776" max="1017" width="8.625" style="3"/>
    <col min="1018" max="1018" width="2.625" style="3" customWidth="1"/>
    <col min="1019" max="1019" width="10.625" style="3" customWidth="1"/>
    <col min="1020" max="1020" width="13.125" style="3" customWidth="1"/>
    <col min="1021" max="1021" width="28.625" style="3" customWidth="1"/>
    <col min="1022" max="1022" width="4.625" style="3" customWidth="1"/>
    <col min="1023" max="1023" width="6.625" style="3" customWidth="1"/>
    <col min="1024" max="1024" width="10.625" style="3" customWidth="1"/>
    <col min="1025" max="1025" width="13.125" style="3" customWidth="1"/>
    <col min="1026" max="1026" width="28.625" style="3" customWidth="1"/>
    <col min="1027" max="1027" width="4.625" style="3" customWidth="1"/>
    <col min="1028" max="1028" width="6.625" style="3" customWidth="1"/>
    <col min="1029" max="1029" width="2.625" style="3" customWidth="1"/>
    <col min="1030" max="1031" width="0" style="3" hidden="1" customWidth="1"/>
    <col min="1032" max="1273" width="8.625" style="3"/>
    <col min="1274" max="1274" width="2.625" style="3" customWidth="1"/>
    <col min="1275" max="1275" width="10.625" style="3" customWidth="1"/>
    <col min="1276" max="1276" width="13.125" style="3" customWidth="1"/>
    <col min="1277" max="1277" width="28.625" style="3" customWidth="1"/>
    <col min="1278" max="1278" width="4.625" style="3" customWidth="1"/>
    <col min="1279" max="1279" width="6.625" style="3" customWidth="1"/>
    <col min="1280" max="1280" width="10.625" style="3" customWidth="1"/>
    <col min="1281" max="1281" width="13.125" style="3" customWidth="1"/>
    <col min="1282" max="1282" width="28.625" style="3" customWidth="1"/>
    <col min="1283" max="1283" width="4.625" style="3" customWidth="1"/>
    <col min="1284" max="1284" width="6.625" style="3" customWidth="1"/>
    <col min="1285" max="1285" width="2.625" style="3" customWidth="1"/>
    <col min="1286" max="1287" width="0" style="3" hidden="1" customWidth="1"/>
    <col min="1288" max="1529" width="8.625" style="3"/>
    <col min="1530" max="1530" width="2.625" style="3" customWidth="1"/>
    <col min="1531" max="1531" width="10.625" style="3" customWidth="1"/>
    <col min="1532" max="1532" width="13.125" style="3" customWidth="1"/>
    <col min="1533" max="1533" width="28.625" style="3" customWidth="1"/>
    <col min="1534" max="1534" width="4.625" style="3" customWidth="1"/>
    <col min="1535" max="1535" width="6.625" style="3" customWidth="1"/>
    <col min="1536" max="1536" width="10.625" style="3" customWidth="1"/>
    <col min="1537" max="1537" width="13.125" style="3" customWidth="1"/>
    <col min="1538" max="1538" width="28.625" style="3" customWidth="1"/>
    <col min="1539" max="1539" width="4.625" style="3" customWidth="1"/>
    <col min="1540" max="1540" width="6.625" style="3" customWidth="1"/>
    <col min="1541" max="1541" width="2.625" style="3" customWidth="1"/>
    <col min="1542" max="1543" width="0" style="3" hidden="1" customWidth="1"/>
    <col min="1544" max="1785" width="8.625" style="3"/>
    <col min="1786" max="1786" width="2.625" style="3" customWidth="1"/>
    <col min="1787" max="1787" width="10.625" style="3" customWidth="1"/>
    <col min="1788" max="1788" width="13.125" style="3" customWidth="1"/>
    <col min="1789" max="1789" width="28.625" style="3" customWidth="1"/>
    <col min="1790" max="1790" width="4.625" style="3" customWidth="1"/>
    <col min="1791" max="1791" width="6.625" style="3" customWidth="1"/>
    <col min="1792" max="1792" width="10.625" style="3" customWidth="1"/>
    <col min="1793" max="1793" width="13.125" style="3" customWidth="1"/>
    <col min="1794" max="1794" width="28.625" style="3" customWidth="1"/>
    <col min="1795" max="1795" width="4.625" style="3" customWidth="1"/>
    <col min="1796" max="1796" width="6.625" style="3" customWidth="1"/>
    <col min="1797" max="1797" width="2.625" style="3" customWidth="1"/>
    <col min="1798" max="1799" width="0" style="3" hidden="1" customWidth="1"/>
    <col min="1800" max="2041" width="8.625" style="3"/>
    <col min="2042" max="2042" width="2.625" style="3" customWidth="1"/>
    <col min="2043" max="2043" width="10.625" style="3" customWidth="1"/>
    <col min="2044" max="2044" width="13.125" style="3" customWidth="1"/>
    <col min="2045" max="2045" width="28.625" style="3" customWidth="1"/>
    <col min="2046" max="2046" width="4.625" style="3" customWidth="1"/>
    <col min="2047" max="2047" width="6.625" style="3" customWidth="1"/>
    <col min="2048" max="2048" width="10.625" style="3" customWidth="1"/>
    <col min="2049" max="2049" width="13.125" style="3" customWidth="1"/>
    <col min="2050" max="2050" width="28.625" style="3" customWidth="1"/>
    <col min="2051" max="2051" width="4.625" style="3" customWidth="1"/>
    <col min="2052" max="2052" width="6.625" style="3" customWidth="1"/>
    <col min="2053" max="2053" width="2.625" style="3" customWidth="1"/>
    <col min="2054" max="2055" width="0" style="3" hidden="1" customWidth="1"/>
    <col min="2056" max="2297" width="8.625" style="3"/>
    <col min="2298" max="2298" width="2.625" style="3" customWidth="1"/>
    <col min="2299" max="2299" width="10.625" style="3" customWidth="1"/>
    <col min="2300" max="2300" width="13.125" style="3" customWidth="1"/>
    <col min="2301" max="2301" width="28.625" style="3" customWidth="1"/>
    <col min="2302" max="2302" width="4.625" style="3" customWidth="1"/>
    <col min="2303" max="2303" width="6.625" style="3" customWidth="1"/>
    <col min="2304" max="2304" width="10.625" style="3" customWidth="1"/>
    <col min="2305" max="2305" width="13.125" style="3" customWidth="1"/>
    <col min="2306" max="2306" width="28.625" style="3" customWidth="1"/>
    <col min="2307" max="2307" width="4.625" style="3" customWidth="1"/>
    <col min="2308" max="2308" width="6.625" style="3" customWidth="1"/>
    <col min="2309" max="2309" width="2.625" style="3" customWidth="1"/>
    <col min="2310" max="2311" width="0" style="3" hidden="1" customWidth="1"/>
    <col min="2312" max="2553" width="8.625" style="3"/>
    <col min="2554" max="2554" width="2.625" style="3" customWidth="1"/>
    <col min="2555" max="2555" width="10.625" style="3" customWidth="1"/>
    <col min="2556" max="2556" width="13.125" style="3" customWidth="1"/>
    <col min="2557" max="2557" width="28.625" style="3" customWidth="1"/>
    <col min="2558" max="2558" width="4.625" style="3" customWidth="1"/>
    <col min="2559" max="2559" width="6.625" style="3" customWidth="1"/>
    <col min="2560" max="2560" width="10.625" style="3" customWidth="1"/>
    <col min="2561" max="2561" width="13.125" style="3" customWidth="1"/>
    <col min="2562" max="2562" width="28.625" style="3" customWidth="1"/>
    <col min="2563" max="2563" width="4.625" style="3" customWidth="1"/>
    <col min="2564" max="2564" width="6.625" style="3" customWidth="1"/>
    <col min="2565" max="2565" width="2.625" style="3" customWidth="1"/>
    <col min="2566" max="2567" width="0" style="3" hidden="1" customWidth="1"/>
    <col min="2568" max="2809" width="8.625" style="3"/>
    <col min="2810" max="2810" width="2.625" style="3" customWidth="1"/>
    <col min="2811" max="2811" width="10.625" style="3" customWidth="1"/>
    <col min="2812" max="2812" width="13.125" style="3" customWidth="1"/>
    <col min="2813" max="2813" width="28.625" style="3" customWidth="1"/>
    <col min="2814" max="2814" width="4.625" style="3" customWidth="1"/>
    <col min="2815" max="2815" width="6.625" style="3" customWidth="1"/>
    <col min="2816" max="2816" width="10.625" style="3" customWidth="1"/>
    <col min="2817" max="2817" width="13.125" style="3" customWidth="1"/>
    <col min="2818" max="2818" width="28.625" style="3" customWidth="1"/>
    <col min="2819" max="2819" width="4.625" style="3" customWidth="1"/>
    <col min="2820" max="2820" width="6.625" style="3" customWidth="1"/>
    <col min="2821" max="2821" width="2.625" style="3" customWidth="1"/>
    <col min="2822" max="2823" width="0" style="3" hidden="1" customWidth="1"/>
    <col min="2824" max="3065" width="8.625" style="3"/>
    <col min="3066" max="3066" width="2.625" style="3" customWidth="1"/>
    <col min="3067" max="3067" width="10.625" style="3" customWidth="1"/>
    <col min="3068" max="3068" width="13.125" style="3" customWidth="1"/>
    <col min="3069" max="3069" width="28.625" style="3" customWidth="1"/>
    <col min="3070" max="3070" width="4.625" style="3" customWidth="1"/>
    <col min="3071" max="3071" width="6.625" style="3" customWidth="1"/>
    <col min="3072" max="3072" width="10.625" style="3" customWidth="1"/>
    <col min="3073" max="3073" width="13.125" style="3" customWidth="1"/>
    <col min="3074" max="3074" width="28.625" style="3" customWidth="1"/>
    <col min="3075" max="3075" width="4.625" style="3" customWidth="1"/>
    <col min="3076" max="3076" width="6.625" style="3" customWidth="1"/>
    <col min="3077" max="3077" width="2.625" style="3" customWidth="1"/>
    <col min="3078" max="3079" width="0" style="3" hidden="1" customWidth="1"/>
    <col min="3080" max="3321" width="8.625" style="3"/>
    <col min="3322" max="3322" width="2.625" style="3" customWidth="1"/>
    <col min="3323" max="3323" width="10.625" style="3" customWidth="1"/>
    <col min="3324" max="3324" width="13.125" style="3" customWidth="1"/>
    <col min="3325" max="3325" width="28.625" style="3" customWidth="1"/>
    <col min="3326" max="3326" width="4.625" style="3" customWidth="1"/>
    <col min="3327" max="3327" width="6.625" style="3" customWidth="1"/>
    <col min="3328" max="3328" width="10.625" style="3" customWidth="1"/>
    <col min="3329" max="3329" width="13.125" style="3" customWidth="1"/>
    <col min="3330" max="3330" width="28.625" style="3" customWidth="1"/>
    <col min="3331" max="3331" width="4.625" style="3" customWidth="1"/>
    <col min="3332" max="3332" width="6.625" style="3" customWidth="1"/>
    <col min="3333" max="3333" width="2.625" style="3" customWidth="1"/>
    <col min="3334" max="3335" width="0" style="3" hidden="1" customWidth="1"/>
    <col min="3336" max="3577" width="8.625" style="3"/>
    <col min="3578" max="3578" width="2.625" style="3" customWidth="1"/>
    <col min="3579" max="3579" width="10.625" style="3" customWidth="1"/>
    <col min="3580" max="3580" width="13.125" style="3" customWidth="1"/>
    <col min="3581" max="3581" width="28.625" style="3" customWidth="1"/>
    <col min="3582" max="3582" width="4.625" style="3" customWidth="1"/>
    <col min="3583" max="3583" width="6.625" style="3" customWidth="1"/>
    <col min="3584" max="3584" width="10.625" style="3" customWidth="1"/>
    <col min="3585" max="3585" width="13.125" style="3" customWidth="1"/>
    <col min="3586" max="3586" width="28.625" style="3" customWidth="1"/>
    <col min="3587" max="3587" width="4.625" style="3" customWidth="1"/>
    <col min="3588" max="3588" width="6.625" style="3" customWidth="1"/>
    <col min="3589" max="3589" width="2.625" style="3" customWidth="1"/>
    <col min="3590" max="3591" width="0" style="3" hidden="1" customWidth="1"/>
    <col min="3592" max="3833" width="8.625" style="3"/>
    <col min="3834" max="3834" width="2.625" style="3" customWidth="1"/>
    <col min="3835" max="3835" width="10.625" style="3" customWidth="1"/>
    <col min="3836" max="3836" width="13.125" style="3" customWidth="1"/>
    <col min="3837" max="3837" width="28.625" style="3" customWidth="1"/>
    <col min="3838" max="3838" width="4.625" style="3" customWidth="1"/>
    <col min="3839" max="3839" width="6.625" style="3" customWidth="1"/>
    <col min="3840" max="3840" width="10.625" style="3" customWidth="1"/>
    <col min="3841" max="3841" width="13.125" style="3" customWidth="1"/>
    <col min="3842" max="3842" width="28.625" style="3" customWidth="1"/>
    <col min="3843" max="3843" width="4.625" style="3" customWidth="1"/>
    <col min="3844" max="3844" width="6.625" style="3" customWidth="1"/>
    <col min="3845" max="3845" width="2.625" style="3" customWidth="1"/>
    <col min="3846" max="3847" width="0" style="3" hidden="1" customWidth="1"/>
    <col min="3848" max="4089" width="8.625" style="3"/>
    <col min="4090" max="4090" width="2.625" style="3" customWidth="1"/>
    <col min="4091" max="4091" width="10.625" style="3" customWidth="1"/>
    <col min="4092" max="4092" width="13.125" style="3" customWidth="1"/>
    <col min="4093" max="4093" width="28.625" style="3" customWidth="1"/>
    <col min="4094" max="4094" width="4.625" style="3" customWidth="1"/>
    <col min="4095" max="4095" width="6.625" style="3" customWidth="1"/>
    <col min="4096" max="4096" width="10.625" style="3" customWidth="1"/>
    <col min="4097" max="4097" width="13.125" style="3" customWidth="1"/>
    <col min="4098" max="4098" width="28.625" style="3" customWidth="1"/>
    <col min="4099" max="4099" width="4.625" style="3" customWidth="1"/>
    <col min="4100" max="4100" width="6.625" style="3" customWidth="1"/>
    <col min="4101" max="4101" width="2.625" style="3" customWidth="1"/>
    <col min="4102" max="4103" width="0" style="3" hidden="1" customWidth="1"/>
    <col min="4104" max="4345" width="8.625" style="3"/>
    <col min="4346" max="4346" width="2.625" style="3" customWidth="1"/>
    <col min="4347" max="4347" width="10.625" style="3" customWidth="1"/>
    <col min="4348" max="4348" width="13.125" style="3" customWidth="1"/>
    <col min="4349" max="4349" width="28.625" style="3" customWidth="1"/>
    <col min="4350" max="4350" width="4.625" style="3" customWidth="1"/>
    <col min="4351" max="4351" width="6.625" style="3" customWidth="1"/>
    <col min="4352" max="4352" width="10.625" style="3" customWidth="1"/>
    <col min="4353" max="4353" width="13.125" style="3" customWidth="1"/>
    <col min="4354" max="4354" width="28.625" style="3" customWidth="1"/>
    <col min="4355" max="4355" width="4.625" style="3" customWidth="1"/>
    <col min="4356" max="4356" width="6.625" style="3" customWidth="1"/>
    <col min="4357" max="4357" width="2.625" style="3" customWidth="1"/>
    <col min="4358" max="4359" width="0" style="3" hidden="1" customWidth="1"/>
    <col min="4360" max="4601" width="8.625" style="3"/>
    <col min="4602" max="4602" width="2.625" style="3" customWidth="1"/>
    <col min="4603" max="4603" width="10.625" style="3" customWidth="1"/>
    <col min="4604" max="4604" width="13.125" style="3" customWidth="1"/>
    <col min="4605" max="4605" width="28.625" style="3" customWidth="1"/>
    <col min="4606" max="4606" width="4.625" style="3" customWidth="1"/>
    <col min="4607" max="4607" width="6.625" style="3" customWidth="1"/>
    <col min="4608" max="4608" width="10.625" style="3" customWidth="1"/>
    <col min="4609" max="4609" width="13.125" style="3" customWidth="1"/>
    <col min="4610" max="4610" width="28.625" style="3" customWidth="1"/>
    <col min="4611" max="4611" width="4.625" style="3" customWidth="1"/>
    <col min="4612" max="4612" width="6.625" style="3" customWidth="1"/>
    <col min="4613" max="4613" width="2.625" style="3" customWidth="1"/>
    <col min="4614" max="4615" width="0" style="3" hidden="1" customWidth="1"/>
    <col min="4616" max="4857" width="8.625" style="3"/>
    <col min="4858" max="4858" width="2.625" style="3" customWidth="1"/>
    <col min="4859" max="4859" width="10.625" style="3" customWidth="1"/>
    <col min="4860" max="4860" width="13.125" style="3" customWidth="1"/>
    <col min="4861" max="4861" width="28.625" style="3" customWidth="1"/>
    <col min="4862" max="4862" width="4.625" style="3" customWidth="1"/>
    <col min="4863" max="4863" width="6.625" style="3" customWidth="1"/>
    <col min="4864" max="4864" width="10.625" style="3" customWidth="1"/>
    <col min="4865" max="4865" width="13.125" style="3" customWidth="1"/>
    <col min="4866" max="4866" width="28.625" style="3" customWidth="1"/>
    <col min="4867" max="4867" width="4.625" style="3" customWidth="1"/>
    <col min="4868" max="4868" width="6.625" style="3" customWidth="1"/>
    <col min="4869" max="4869" width="2.625" style="3" customWidth="1"/>
    <col min="4870" max="4871" width="0" style="3" hidden="1" customWidth="1"/>
    <col min="4872" max="5113" width="8.625" style="3"/>
    <col min="5114" max="5114" width="2.625" style="3" customWidth="1"/>
    <col min="5115" max="5115" width="10.625" style="3" customWidth="1"/>
    <col min="5116" max="5116" width="13.125" style="3" customWidth="1"/>
    <col min="5117" max="5117" width="28.625" style="3" customWidth="1"/>
    <col min="5118" max="5118" width="4.625" style="3" customWidth="1"/>
    <col min="5119" max="5119" width="6.625" style="3" customWidth="1"/>
    <col min="5120" max="5120" width="10.625" style="3" customWidth="1"/>
    <col min="5121" max="5121" width="13.125" style="3" customWidth="1"/>
    <col min="5122" max="5122" width="28.625" style="3" customWidth="1"/>
    <col min="5123" max="5123" width="4.625" style="3" customWidth="1"/>
    <col min="5124" max="5124" width="6.625" style="3" customWidth="1"/>
    <col min="5125" max="5125" width="2.625" style="3" customWidth="1"/>
    <col min="5126" max="5127" width="0" style="3" hidden="1" customWidth="1"/>
    <col min="5128" max="5369" width="8.625" style="3"/>
    <col min="5370" max="5370" width="2.625" style="3" customWidth="1"/>
    <col min="5371" max="5371" width="10.625" style="3" customWidth="1"/>
    <col min="5372" max="5372" width="13.125" style="3" customWidth="1"/>
    <col min="5373" max="5373" width="28.625" style="3" customWidth="1"/>
    <col min="5374" max="5374" width="4.625" style="3" customWidth="1"/>
    <col min="5375" max="5375" width="6.625" style="3" customWidth="1"/>
    <col min="5376" max="5376" width="10.625" style="3" customWidth="1"/>
    <col min="5377" max="5377" width="13.125" style="3" customWidth="1"/>
    <col min="5378" max="5378" width="28.625" style="3" customWidth="1"/>
    <col min="5379" max="5379" width="4.625" style="3" customWidth="1"/>
    <col min="5380" max="5380" width="6.625" style="3" customWidth="1"/>
    <col min="5381" max="5381" width="2.625" style="3" customWidth="1"/>
    <col min="5382" max="5383" width="0" style="3" hidden="1" customWidth="1"/>
    <col min="5384" max="5625" width="8.625" style="3"/>
    <col min="5626" max="5626" width="2.625" style="3" customWidth="1"/>
    <col min="5627" max="5627" width="10.625" style="3" customWidth="1"/>
    <col min="5628" max="5628" width="13.125" style="3" customWidth="1"/>
    <col min="5629" max="5629" width="28.625" style="3" customWidth="1"/>
    <col min="5630" max="5630" width="4.625" style="3" customWidth="1"/>
    <col min="5631" max="5631" width="6.625" style="3" customWidth="1"/>
    <col min="5632" max="5632" width="10.625" style="3" customWidth="1"/>
    <col min="5633" max="5633" width="13.125" style="3" customWidth="1"/>
    <col min="5634" max="5634" width="28.625" style="3" customWidth="1"/>
    <col min="5635" max="5635" width="4.625" style="3" customWidth="1"/>
    <col min="5636" max="5636" width="6.625" style="3" customWidth="1"/>
    <col min="5637" max="5637" width="2.625" style="3" customWidth="1"/>
    <col min="5638" max="5639" width="0" style="3" hidden="1" customWidth="1"/>
    <col min="5640" max="5881" width="8.625" style="3"/>
    <col min="5882" max="5882" width="2.625" style="3" customWidth="1"/>
    <col min="5883" max="5883" width="10.625" style="3" customWidth="1"/>
    <col min="5884" max="5884" width="13.125" style="3" customWidth="1"/>
    <col min="5885" max="5885" width="28.625" style="3" customWidth="1"/>
    <col min="5886" max="5886" width="4.625" style="3" customWidth="1"/>
    <col min="5887" max="5887" width="6.625" style="3" customWidth="1"/>
    <col min="5888" max="5888" width="10.625" style="3" customWidth="1"/>
    <col min="5889" max="5889" width="13.125" style="3" customWidth="1"/>
    <col min="5890" max="5890" width="28.625" style="3" customWidth="1"/>
    <col min="5891" max="5891" width="4.625" style="3" customWidth="1"/>
    <col min="5892" max="5892" width="6.625" style="3" customWidth="1"/>
    <col min="5893" max="5893" width="2.625" style="3" customWidth="1"/>
    <col min="5894" max="5895" width="0" style="3" hidden="1" customWidth="1"/>
    <col min="5896" max="6137" width="8.625" style="3"/>
    <col min="6138" max="6138" width="2.625" style="3" customWidth="1"/>
    <col min="6139" max="6139" width="10.625" style="3" customWidth="1"/>
    <col min="6140" max="6140" width="13.125" style="3" customWidth="1"/>
    <col min="6141" max="6141" width="28.625" style="3" customWidth="1"/>
    <col min="6142" max="6142" width="4.625" style="3" customWidth="1"/>
    <col min="6143" max="6143" width="6.625" style="3" customWidth="1"/>
    <col min="6144" max="6144" width="10.625" style="3" customWidth="1"/>
    <col min="6145" max="6145" width="13.125" style="3" customWidth="1"/>
    <col min="6146" max="6146" width="28.625" style="3" customWidth="1"/>
    <col min="6147" max="6147" width="4.625" style="3" customWidth="1"/>
    <col min="6148" max="6148" width="6.625" style="3" customWidth="1"/>
    <col min="6149" max="6149" width="2.625" style="3" customWidth="1"/>
    <col min="6150" max="6151" width="0" style="3" hidden="1" customWidth="1"/>
    <col min="6152" max="6393" width="8.625" style="3"/>
    <col min="6394" max="6394" width="2.625" style="3" customWidth="1"/>
    <col min="6395" max="6395" width="10.625" style="3" customWidth="1"/>
    <col min="6396" max="6396" width="13.125" style="3" customWidth="1"/>
    <col min="6397" max="6397" width="28.625" style="3" customWidth="1"/>
    <col min="6398" max="6398" width="4.625" style="3" customWidth="1"/>
    <col min="6399" max="6399" width="6.625" style="3" customWidth="1"/>
    <col min="6400" max="6400" width="10.625" style="3" customWidth="1"/>
    <col min="6401" max="6401" width="13.125" style="3" customWidth="1"/>
    <col min="6402" max="6402" width="28.625" style="3" customWidth="1"/>
    <col min="6403" max="6403" width="4.625" style="3" customWidth="1"/>
    <col min="6404" max="6404" width="6.625" style="3" customWidth="1"/>
    <col min="6405" max="6405" width="2.625" style="3" customWidth="1"/>
    <col min="6406" max="6407" width="0" style="3" hidden="1" customWidth="1"/>
    <col min="6408" max="6649" width="8.625" style="3"/>
    <col min="6650" max="6650" width="2.625" style="3" customWidth="1"/>
    <col min="6651" max="6651" width="10.625" style="3" customWidth="1"/>
    <col min="6652" max="6652" width="13.125" style="3" customWidth="1"/>
    <col min="6653" max="6653" width="28.625" style="3" customWidth="1"/>
    <col min="6654" max="6654" width="4.625" style="3" customWidth="1"/>
    <col min="6655" max="6655" width="6.625" style="3" customWidth="1"/>
    <col min="6656" max="6656" width="10.625" style="3" customWidth="1"/>
    <col min="6657" max="6657" width="13.125" style="3" customWidth="1"/>
    <col min="6658" max="6658" width="28.625" style="3" customWidth="1"/>
    <col min="6659" max="6659" width="4.625" style="3" customWidth="1"/>
    <col min="6660" max="6660" width="6.625" style="3" customWidth="1"/>
    <col min="6661" max="6661" width="2.625" style="3" customWidth="1"/>
    <col min="6662" max="6663" width="0" style="3" hidden="1" customWidth="1"/>
    <col min="6664" max="6905" width="8.625" style="3"/>
    <col min="6906" max="6906" width="2.625" style="3" customWidth="1"/>
    <col min="6907" max="6907" width="10.625" style="3" customWidth="1"/>
    <col min="6908" max="6908" width="13.125" style="3" customWidth="1"/>
    <col min="6909" max="6909" width="28.625" style="3" customWidth="1"/>
    <col min="6910" max="6910" width="4.625" style="3" customWidth="1"/>
    <col min="6911" max="6911" width="6.625" style="3" customWidth="1"/>
    <col min="6912" max="6912" width="10.625" style="3" customWidth="1"/>
    <col min="6913" max="6913" width="13.125" style="3" customWidth="1"/>
    <col min="6914" max="6914" width="28.625" style="3" customWidth="1"/>
    <col min="6915" max="6915" width="4.625" style="3" customWidth="1"/>
    <col min="6916" max="6916" width="6.625" style="3" customWidth="1"/>
    <col min="6917" max="6917" width="2.625" style="3" customWidth="1"/>
    <col min="6918" max="6919" width="0" style="3" hidden="1" customWidth="1"/>
    <col min="6920" max="7161" width="8.625" style="3"/>
    <col min="7162" max="7162" width="2.625" style="3" customWidth="1"/>
    <col min="7163" max="7163" width="10.625" style="3" customWidth="1"/>
    <col min="7164" max="7164" width="13.125" style="3" customWidth="1"/>
    <col min="7165" max="7165" width="28.625" style="3" customWidth="1"/>
    <col min="7166" max="7166" width="4.625" style="3" customWidth="1"/>
    <col min="7167" max="7167" width="6.625" style="3" customWidth="1"/>
    <col min="7168" max="7168" width="10.625" style="3" customWidth="1"/>
    <col min="7169" max="7169" width="13.125" style="3" customWidth="1"/>
    <col min="7170" max="7170" width="28.625" style="3" customWidth="1"/>
    <col min="7171" max="7171" width="4.625" style="3" customWidth="1"/>
    <col min="7172" max="7172" width="6.625" style="3" customWidth="1"/>
    <col min="7173" max="7173" width="2.625" style="3" customWidth="1"/>
    <col min="7174" max="7175" width="0" style="3" hidden="1" customWidth="1"/>
    <col min="7176" max="7417" width="8.625" style="3"/>
    <col min="7418" max="7418" width="2.625" style="3" customWidth="1"/>
    <col min="7419" max="7419" width="10.625" style="3" customWidth="1"/>
    <col min="7420" max="7420" width="13.125" style="3" customWidth="1"/>
    <col min="7421" max="7421" width="28.625" style="3" customWidth="1"/>
    <col min="7422" max="7422" width="4.625" style="3" customWidth="1"/>
    <col min="7423" max="7423" width="6.625" style="3" customWidth="1"/>
    <col min="7424" max="7424" width="10.625" style="3" customWidth="1"/>
    <col min="7425" max="7425" width="13.125" style="3" customWidth="1"/>
    <col min="7426" max="7426" width="28.625" style="3" customWidth="1"/>
    <col min="7427" max="7427" width="4.625" style="3" customWidth="1"/>
    <col min="7428" max="7428" width="6.625" style="3" customWidth="1"/>
    <col min="7429" max="7429" width="2.625" style="3" customWidth="1"/>
    <col min="7430" max="7431" width="0" style="3" hidden="1" customWidth="1"/>
    <col min="7432" max="7673" width="8.625" style="3"/>
    <col min="7674" max="7674" width="2.625" style="3" customWidth="1"/>
    <col min="7675" max="7675" width="10.625" style="3" customWidth="1"/>
    <col min="7676" max="7676" width="13.125" style="3" customWidth="1"/>
    <col min="7677" max="7677" width="28.625" style="3" customWidth="1"/>
    <col min="7678" max="7678" width="4.625" style="3" customWidth="1"/>
    <col min="7679" max="7679" width="6.625" style="3" customWidth="1"/>
    <col min="7680" max="7680" width="10.625" style="3" customWidth="1"/>
    <col min="7681" max="7681" width="13.125" style="3" customWidth="1"/>
    <col min="7682" max="7682" width="28.625" style="3" customWidth="1"/>
    <col min="7683" max="7683" width="4.625" style="3" customWidth="1"/>
    <col min="7684" max="7684" width="6.625" style="3" customWidth="1"/>
    <col min="7685" max="7685" width="2.625" style="3" customWidth="1"/>
    <col min="7686" max="7687" width="0" style="3" hidden="1" customWidth="1"/>
    <col min="7688" max="7929" width="8.625" style="3"/>
    <col min="7930" max="7930" width="2.625" style="3" customWidth="1"/>
    <col min="7931" max="7931" width="10.625" style="3" customWidth="1"/>
    <col min="7932" max="7932" width="13.125" style="3" customWidth="1"/>
    <col min="7933" max="7933" width="28.625" style="3" customWidth="1"/>
    <col min="7934" max="7934" width="4.625" style="3" customWidth="1"/>
    <col min="7935" max="7935" width="6.625" style="3" customWidth="1"/>
    <col min="7936" max="7936" width="10.625" style="3" customWidth="1"/>
    <col min="7937" max="7937" width="13.125" style="3" customWidth="1"/>
    <col min="7938" max="7938" width="28.625" style="3" customWidth="1"/>
    <col min="7939" max="7939" width="4.625" style="3" customWidth="1"/>
    <col min="7940" max="7940" width="6.625" style="3" customWidth="1"/>
    <col min="7941" max="7941" width="2.625" style="3" customWidth="1"/>
    <col min="7942" max="7943" width="0" style="3" hidden="1" customWidth="1"/>
    <col min="7944" max="8185" width="8.625" style="3"/>
    <col min="8186" max="8186" width="2.625" style="3" customWidth="1"/>
    <col min="8187" max="8187" width="10.625" style="3" customWidth="1"/>
    <col min="8188" max="8188" width="13.125" style="3" customWidth="1"/>
    <col min="8189" max="8189" width="28.625" style="3" customWidth="1"/>
    <col min="8190" max="8190" width="4.625" style="3" customWidth="1"/>
    <col min="8191" max="8191" width="6.625" style="3" customWidth="1"/>
    <col min="8192" max="8192" width="10.625" style="3" customWidth="1"/>
    <col min="8193" max="8193" width="13.125" style="3" customWidth="1"/>
    <col min="8194" max="8194" width="28.625" style="3" customWidth="1"/>
    <col min="8195" max="8195" width="4.625" style="3" customWidth="1"/>
    <col min="8196" max="8196" width="6.625" style="3" customWidth="1"/>
    <col min="8197" max="8197" width="2.625" style="3" customWidth="1"/>
    <col min="8198" max="8199" width="0" style="3" hidden="1" customWidth="1"/>
    <col min="8200" max="8441" width="8.625" style="3"/>
    <col min="8442" max="8442" width="2.625" style="3" customWidth="1"/>
    <col min="8443" max="8443" width="10.625" style="3" customWidth="1"/>
    <col min="8444" max="8444" width="13.125" style="3" customWidth="1"/>
    <col min="8445" max="8445" width="28.625" style="3" customWidth="1"/>
    <col min="8446" max="8446" width="4.625" style="3" customWidth="1"/>
    <col min="8447" max="8447" width="6.625" style="3" customWidth="1"/>
    <col min="8448" max="8448" width="10.625" style="3" customWidth="1"/>
    <col min="8449" max="8449" width="13.125" style="3" customWidth="1"/>
    <col min="8450" max="8450" width="28.625" style="3" customWidth="1"/>
    <col min="8451" max="8451" width="4.625" style="3" customWidth="1"/>
    <col min="8452" max="8452" width="6.625" style="3" customWidth="1"/>
    <col min="8453" max="8453" width="2.625" style="3" customWidth="1"/>
    <col min="8454" max="8455" width="0" style="3" hidden="1" customWidth="1"/>
    <col min="8456" max="8697" width="8.625" style="3"/>
    <col min="8698" max="8698" width="2.625" style="3" customWidth="1"/>
    <col min="8699" max="8699" width="10.625" style="3" customWidth="1"/>
    <col min="8700" max="8700" width="13.125" style="3" customWidth="1"/>
    <col min="8701" max="8701" width="28.625" style="3" customWidth="1"/>
    <col min="8702" max="8702" width="4.625" style="3" customWidth="1"/>
    <col min="8703" max="8703" width="6.625" style="3" customWidth="1"/>
    <col min="8704" max="8704" width="10.625" style="3" customWidth="1"/>
    <col min="8705" max="8705" width="13.125" style="3" customWidth="1"/>
    <col min="8706" max="8706" width="28.625" style="3" customWidth="1"/>
    <col min="8707" max="8707" width="4.625" style="3" customWidth="1"/>
    <col min="8708" max="8708" width="6.625" style="3" customWidth="1"/>
    <col min="8709" max="8709" width="2.625" style="3" customWidth="1"/>
    <col min="8710" max="8711" width="0" style="3" hidden="1" customWidth="1"/>
    <col min="8712" max="8953" width="8.625" style="3"/>
    <col min="8954" max="8954" width="2.625" style="3" customWidth="1"/>
    <col min="8955" max="8955" width="10.625" style="3" customWidth="1"/>
    <col min="8956" max="8956" width="13.125" style="3" customWidth="1"/>
    <col min="8957" max="8957" width="28.625" style="3" customWidth="1"/>
    <col min="8958" max="8958" width="4.625" style="3" customWidth="1"/>
    <col min="8959" max="8959" width="6.625" style="3" customWidth="1"/>
    <col min="8960" max="8960" width="10.625" style="3" customWidth="1"/>
    <col min="8961" max="8961" width="13.125" style="3" customWidth="1"/>
    <col min="8962" max="8962" width="28.625" style="3" customWidth="1"/>
    <col min="8963" max="8963" width="4.625" style="3" customWidth="1"/>
    <col min="8964" max="8964" width="6.625" style="3" customWidth="1"/>
    <col min="8965" max="8965" width="2.625" style="3" customWidth="1"/>
    <col min="8966" max="8967" width="0" style="3" hidden="1" customWidth="1"/>
    <col min="8968" max="9209" width="8.625" style="3"/>
    <col min="9210" max="9210" width="2.625" style="3" customWidth="1"/>
    <col min="9211" max="9211" width="10.625" style="3" customWidth="1"/>
    <col min="9212" max="9212" width="13.125" style="3" customWidth="1"/>
    <col min="9213" max="9213" width="28.625" style="3" customWidth="1"/>
    <col min="9214" max="9214" width="4.625" style="3" customWidth="1"/>
    <col min="9215" max="9215" width="6.625" style="3" customWidth="1"/>
    <col min="9216" max="9216" width="10.625" style="3" customWidth="1"/>
    <col min="9217" max="9217" width="13.125" style="3" customWidth="1"/>
    <col min="9218" max="9218" width="28.625" style="3" customWidth="1"/>
    <col min="9219" max="9219" width="4.625" style="3" customWidth="1"/>
    <col min="9220" max="9220" width="6.625" style="3" customWidth="1"/>
    <col min="9221" max="9221" width="2.625" style="3" customWidth="1"/>
    <col min="9222" max="9223" width="0" style="3" hidden="1" customWidth="1"/>
    <col min="9224" max="9465" width="8.625" style="3"/>
    <col min="9466" max="9466" width="2.625" style="3" customWidth="1"/>
    <col min="9467" max="9467" width="10.625" style="3" customWidth="1"/>
    <col min="9468" max="9468" width="13.125" style="3" customWidth="1"/>
    <col min="9469" max="9469" width="28.625" style="3" customWidth="1"/>
    <col min="9470" max="9470" width="4.625" style="3" customWidth="1"/>
    <col min="9471" max="9471" width="6.625" style="3" customWidth="1"/>
    <col min="9472" max="9472" width="10.625" style="3" customWidth="1"/>
    <col min="9473" max="9473" width="13.125" style="3" customWidth="1"/>
    <col min="9474" max="9474" width="28.625" style="3" customWidth="1"/>
    <col min="9475" max="9475" width="4.625" style="3" customWidth="1"/>
    <col min="9476" max="9476" width="6.625" style="3" customWidth="1"/>
    <col min="9477" max="9477" width="2.625" style="3" customWidth="1"/>
    <col min="9478" max="9479" width="0" style="3" hidden="1" customWidth="1"/>
    <col min="9480" max="9721" width="8.625" style="3"/>
    <col min="9722" max="9722" width="2.625" style="3" customWidth="1"/>
    <col min="9723" max="9723" width="10.625" style="3" customWidth="1"/>
    <col min="9724" max="9724" width="13.125" style="3" customWidth="1"/>
    <col min="9725" max="9725" width="28.625" style="3" customWidth="1"/>
    <col min="9726" max="9726" width="4.625" style="3" customWidth="1"/>
    <col min="9727" max="9727" width="6.625" style="3" customWidth="1"/>
    <col min="9728" max="9728" width="10.625" style="3" customWidth="1"/>
    <col min="9729" max="9729" width="13.125" style="3" customWidth="1"/>
    <col min="9730" max="9730" width="28.625" style="3" customWidth="1"/>
    <col min="9731" max="9731" width="4.625" style="3" customWidth="1"/>
    <col min="9732" max="9732" width="6.625" style="3" customWidth="1"/>
    <col min="9733" max="9733" width="2.625" style="3" customWidth="1"/>
    <col min="9734" max="9735" width="0" style="3" hidden="1" customWidth="1"/>
    <col min="9736" max="9977" width="8.625" style="3"/>
    <col min="9978" max="9978" width="2.625" style="3" customWidth="1"/>
    <col min="9979" max="9979" width="10.625" style="3" customWidth="1"/>
    <col min="9980" max="9980" width="13.125" style="3" customWidth="1"/>
    <col min="9981" max="9981" width="28.625" style="3" customWidth="1"/>
    <col min="9982" max="9982" width="4.625" style="3" customWidth="1"/>
    <col min="9983" max="9983" width="6.625" style="3" customWidth="1"/>
    <col min="9984" max="9984" width="10.625" style="3" customWidth="1"/>
    <col min="9985" max="9985" width="13.125" style="3" customWidth="1"/>
    <col min="9986" max="9986" width="28.625" style="3" customWidth="1"/>
    <col min="9987" max="9987" width="4.625" style="3" customWidth="1"/>
    <col min="9988" max="9988" width="6.625" style="3" customWidth="1"/>
    <col min="9989" max="9989" width="2.625" style="3" customWidth="1"/>
    <col min="9990" max="9991" width="0" style="3" hidden="1" customWidth="1"/>
    <col min="9992" max="10233" width="8.625" style="3"/>
    <col min="10234" max="10234" width="2.625" style="3" customWidth="1"/>
    <col min="10235" max="10235" width="10.625" style="3" customWidth="1"/>
    <col min="10236" max="10236" width="13.125" style="3" customWidth="1"/>
    <col min="10237" max="10237" width="28.625" style="3" customWidth="1"/>
    <col min="10238" max="10238" width="4.625" style="3" customWidth="1"/>
    <col min="10239" max="10239" width="6.625" style="3" customWidth="1"/>
    <col min="10240" max="10240" width="10.625" style="3" customWidth="1"/>
    <col min="10241" max="10241" width="13.125" style="3" customWidth="1"/>
    <col min="10242" max="10242" width="28.625" style="3" customWidth="1"/>
    <col min="10243" max="10243" width="4.625" style="3" customWidth="1"/>
    <col min="10244" max="10244" width="6.625" style="3" customWidth="1"/>
    <col min="10245" max="10245" width="2.625" style="3" customWidth="1"/>
    <col min="10246" max="10247" width="0" style="3" hidden="1" customWidth="1"/>
    <col min="10248" max="10489" width="8.625" style="3"/>
    <col min="10490" max="10490" width="2.625" style="3" customWidth="1"/>
    <col min="10491" max="10491" width="10.625" style="3" customWidth="1"/>
    <col min="10492" max="10492" width="13.125" style="3" customWidth="1"/>
    <col min="10493" max="10493" width="28.625" style="3" customWidth="1"/>
    <col min="10494" max="10494" width="4.625" style="3" customWidth="1"/>
    <col min="10495" max="10495" width="6.625" style="3" customWidth="1"/>
    <col min="10496" max="10496" width="10.625" style="3" customWidth="1"/>
    <col min="10497" max="10497" width="13.125" style="3" customWidth="1"/>
    <col min="10498" max="10498" width="28.625" style="3" customWidth="1"/>
    <col min="10499" max="10499" width="4.625" style="3" customWidth="1"/>
    <col min="10500" max="10500" width="6.625" style="3" customWidth="1"/>
    <col min="10501" max="10501" width="2.625" style="3" customWidth="1"/>
    <col min="10502" max="10503" width="0" style="3" hidden="1" customWidth="1"/>
    <col min="10504" max="10745" width="8.625" style="3"/>
    <col min="10746" max="10746" width="2.625" style="3" customWidth="1"/>
    <col min="10747" max="10747" width="10.625" style="3" customWidth="1"/>
    <col min="10748" max="10748" width="13.125" style="3" customWidth="1"/>
    <col min="10749" max="10749" width="28.625" style="3" customWidth="1"/>
    <col min="10750" max="10750" width="4.625" style="3" customWidth="1"/>
    <col min="10751" max="10751" width="6.625" style="3" customWidth="1"/>
    <col min="10752" max="10752" width="10.625" style="3" customWidth="1"/>
    <col min="10753" max="10753" width="13.125" style="3" customWidth="1"/>
    <col min="10754" max="10754" width="28.625" style="3" customWidth="1"/>
    <col min="10755" max="10755" width="4.625" style="3" customWidth="1"/>
    <col min="10756" max="10756" width="6.625" style="3" customWidth="1"/>
    <col min="10757" max="10757" width="2.625" style="3" customWidth="1"/>
    <col min="10758" max="10759" width="0" style="3" hidden="1" customWidth="1"/>
    <col min="10760" max="11001" width="8.625" style="3"/>
    <col min="11002" max="11002" width="2.625" style="3" customWidth="1"/>
    <col min="11003" max="11003" width="10.625" style="3" customWidth="1"/>
    <col min="11004" max="11004" width="13.125" style="3" customWidth="1"/>
    <col min="11005" max="11005" width="28.625" style="3" customWidth="1"/>
    <col min="11006" max="11006" width="4.625" style="3" customWidth="1"/>
    <col min="11007" max="11007" width="6.625" style="3" customWidth="1"/>
    <col min="11008" max="11008" width="10.625" style="3" customWidth="1"/>
    <col min="11009" max="11009" width="13.125" style="3" customWidth="1"/>
    <col min="11010" max="11010" width="28.625" style="3" customWidth="1"/>
    <col min="11011" max="11011" width="4.625" style="3" customWidth="1"/>
    <col min="11012" max="11012" width="6.625" style="3" customWidth="1"/>
    <col min="11013" max="11013" width="2.625" style="3" customWidth="1"/>
    <col min="11014" max="11015" width="0" style="3" hidden="1" customWidth="1"/>
    <col min="11016" max="11257" width="8.625" style="3"/>
    <col min="11258" max="11258" width="2.625" style="3" customWidth="1"/>
    <col min="11259" max="11259" width="10.625" style="3" customWidth="1"/>
    <col min="11260" max="11260" width="13.125" style="3" customWidth="1"/>
    <col min="11261" max="11261" width="28.625" style="3" customWidth="1"/>
    <col min="11262" max="11262" width="4.625" style="3" customWidth="1"/>
    <col min="11263" max="11263" width="6.625" style="3" customWidth="1"/>
    <col min="11264" max="11264" width="10.625" style="3" customWidth="1"/>
    <col min="11265" max="11265" width="13.125" style="3" customWidth="1"/>
    <col min="11266" max="11266" width="28.625" style="3" customWidth="1"/>
    <col min="11267" max="11267" width="4.625" style="3" customWidth="1"/>
    <col min="11268" max="11268" width="6.625" style="3" customWidth="1"/>
    <col min="11269" max="11269" width="2.625" style="3" customWidth="1"/>
    <col min="11270" max="11271" width="0" style="3" hidden="1" customWidth="1"/>
    <col min="11272" max="11513" width="8.625" style="3"/>
    <col min="11514" max="11514" width="2.625" style="3" customWidth="1"/>
    <col min="11515" max="11515" width="10.625" style="3" customWidth="1"/>
    <col min="11516" max="11516" width="13.125" style="3" customWidth="1"/>
    <col min="11517" max="11517" width="28.625" style="3" customWidth="1"/>
    <col min="11518" max="11518" width="4.625" style="3" customWidth="1"/>
    <col min="11519" max="11519" width="6.625" style="3" customWidth="1"/>
    <col min="11520" max="11520" width="10.625" style="3" customWidth="1"/>
    <col min="11521" max="11521" width="13.125" style="3" customWidth="1"/>
    <col min="11522" max="11522" width="28.625" style="3" customWidth="1"/>
    <col min="11523" max="11523" width="4.625" style="3" customWidth="1"/>
    <col min="11524" max="11524" width="6.625" style="3" customWidth="1"/>
    <col min="11525" max="11525" width="2.625" style="3" customWidth="1"/>
    <col min="11526" max="11527" width="0" style="3" hidden="1" customWidth="1"/>
    <col min="11528" max="11769" width="8.625" style="3"/>
    <col min="11770" max="11770" width="2.625" style="3" customWidth="1"/>
    <col min="11771" max="11771" width="10.625" style="3" customWidth="1"/>
    <col min="11772" max="11772" width="13.125" style="3" customWidth="1"/>
    <col min="11773" max="11773" width="28.625" style="3" customWidth="1"/>
    <col min="11774" max="11774" width="4.625" style="3" customWidth="1"/>
    <col min="11775" max="11775" width="6.625" style="3" customWidth="1"/>
    <col min="11776" max="11776" width="10.625" style="3" customWidth="1"/>
    <col min="11777" max="11777" width="13.125" style="3" customWidth="1"/>
    <col min="11778" max="11778" width="28.625" style="3" customWidth="1"/>
    <col min="11779" max="11779" width="4.625" style="3" customWidth="1"/>
    <col min="11780" max="11780" width="6.625" style="3" customWidth="1"/>
    <col min="11781" max="11781" width="2.625" style="3" customWidth="1"/>
    <col min="11782" max="11783" width="0" style="3" hidden="1" customWidth="1"/>
    <col min="11784" max="12025" width="8.625" style="3"/>
    <col min="12026" max="12026" width="2.625" style="3" customWidth="1"/>
    <col min="12027" max="12027" width="10.625" style="3" customWidth="1"/>
    <col min="12028" max="12028" width="13.125" style="3" customWidth="1"/>
    <col min="12029" max="12029" width="28.625" style="3" customWidth="1"/>
    <col min="12030" max="12030" width="4.625" style="3" customWidth="1"/>
    <col min="12031" max="12031" width="6.625" style="3" customWidth="1"/>
    <col min="12032" max="12032" width="10.625" style="3" customWidth="1"/>
    <col min="12033" max="12033" width="13.125" style="3" customWidth="1"/>
    <col min="12034" max="12034" width="28.625" style="3" customWidth="1"/>
    <col min="12035" max="12035" width="4.625" style="3" customWidth="1"/>
    <col min="12036" max="12036" width="6.625" style="3" customWidth="1"/>
    <col min="12037" max="12037" width="2.625" style="3" customWidth="1"/>
    <col min="12038" max="12039" width="0" style="3" hidden="1" customWidth="1"/>
    <col min="12040" max="12281" width="8.625" style="3"/>
    <col min="12282" max="12282" width="2.625" style="3" customWidth="1"/>
    <col min="12283" max="12283" width="10.625" style="3" customWidth="1"/>
    <col min="12284" max="12284" width="13.125" style="3" customWidth="1"/>
    <col min="12285" max="12285" width="28.625" style="3" customWidth="1"/>
    <col min="12286" max="12286" width="4.625" style="3" customWidth="1"/>
    <col min="12287" max="12287" width="6.625" style="3" customWidth="1"/>
    <col min="12288" max="12288" width="10.625" style="3" customWidth="1"/>
    <col min="12289" max="12289" width="13.125" style="3" customWidth="1"/>
    <col min="12290" max="12290" width="28.625" style="3" customWidth="1"/>
    <col min="12291" max="12291" width="4.625" style="3" customWidth="1"/>
    <col min="12292" max="12292" width="6.625" style="3" customWidth="1"/>
    <col min="12293" max="12293" width="2.625" style="3" customWidth="1"/>
    <col min="12294" max="12295" width="0" style="3" hidden="1" customWidth="1"/>
    <col min="12296" max="12537" width="8.625" style="3"/>
    <col min="12538" max="12538" width="2.625" style="3" customWidth="1"/>
    <col min="12539" max="12539" width="10.625" style="3" customWidth="1"/>
    <col min="12540" max="12540" width="13.125" style="3" customWidth="1"/>
    <col min="12541" max="12541" width="28.625" style="3" customWidth="1"/>
    <col min="12542" max="12542" width="4.625" style="3" customWidth="1"/>
    <col min="12543" max="12543" width="6.625" style="3" customWidth="1"/>
    <col min="12544" max="12544" width="10.625" style="3" customWidth="1"/>
    <col min="12545" max="12545" width="13.125" style="3" customWidth="1"/>
    <col min="12546" max="12546" width="28.625" style="3" customWidth="1"/>
    <col min="12547" max="12547" width="4.625" style="3" customWidth="1"/>
    <col min="12548" max="12548" width="6.625" style="3" customWidth="1"/>
    <col min="12549" max="12549" width="2.625" style="3" customWidth="1"/>
    <col min="12550" max="12551" width="0" style="3" hidden="1" customWidth="1"/>
    <col min="12552" max="12793" width="8.625" style="3"/>
    <col min="12794" max="12794" width="2.625" style="3" customWidth="1"/>
    <col min="12795" max="12795" width="10.625" style="3" customWidth="1"/>
    <col min="12796" max="12796" width="13.125" style="3" customWidth="1"/>
    <col min="12797" max="12797" width="28.625" style="3" customWidth="1"/>
    <col min="12798" max="12798" width="4.625" style="3" customWidth="1"/>
    <col min="12799" max="12799" width="6.625" style="3" customWidth="1"/>
    <col min="12800" max="12800" width="10.625" style="3" customWidth="1"/>
    <col min="12801" max="12801" width="13.125" style="3" customWidth="1"/>
    <col min="12802" max="12802" width="28.625" style="3" customWidth="1"/>
    <col min="12803" max="12803" width="4.625" style="3" customWidth="1"/>
    <col min="12804" max="12804" width="6.625" style="3" customWidth="1"/>
    <col min="12805" max="12805" width="2.625" style="3" customWidth="1"/>
    <col min="12806" max="12807" width="0" style="3" hidden="1" customWidth="1"/>
    <col min="12808" max="13049" width="8.625" style="3"/>
    <col min="13050" max="13050" width="2.625" style="3" customWidth="1"/>
    <col min="13051" max="13051" width="10.625" style="3" customWidth="1"/>
    <col min="13052" max="13052" width="13.125" style="3" customWidth="1"/>
    <col min="13053" max="13053" width="28.625" style="3" customWidth="1"/>
    <col min="13054" max="13054" width="4.625" style="3" customWidth="1"/>
    <col min="13055" max="13055" width="6.625" style="3" customWidth="1"/>
    <col min="13056" max="13056" width="10.625" style="3" customWidth="1"/>
    <col min="13057" max="13057" width="13.125" style="3" customWidth="1"/>
    <col min="13058" max="13058" width="28.625" style="3" customWidth="1"/>
    <col min="13059" max="13059" width="4.625" style="3" customWidth="1"/>
    <col min="13060" max="13060" width="6.625" style="3" customWidth="1"/>
    <col min="13061" max="13061" width="2.625" style="3" customWidth="1"/>
    <col min="13062" max="13063" width="0" style="3" hidden="1" customWidth="1"/>
    <col min="13064" max="13305" width="8.625" style="3"/>
    <col min="13306" max="13306" width="2.625" style="3" customWidth="1"/>
    <col min="13307" max="13307" width="10.625" style="3" customWidth="1"/>
    <col min="13308" max="13308" width="13.125" style="3" customWidth="1"/>
    <col min="13309" max="13309" width="28.625" style="3" customWidth="1"/>
    <col min="13310" max="13310" width="4.625" style="3" customWidth="1"/>
    <col min="13311" max="13311" width="6.625" style="3" customWidth="1"/>
    <col min="13312" max="13312" width="10.625" style="3" customWidth="1"/>
    <col min="13313" max="13313" width="13.125" style="3" customWidth="1"/>
    <col min="13314" max="13314" width="28.625" style="3" customWidth="1"/>
    <col min="13315" max="13315" width="4.625" style="3" customWidth="1"/>
    <col min="13316" max="13316" width="6.625" style="3" customWidth="1"/>
    <col min="13317" max="13317" width="2.625" style="3" customWidth="1"/>
    <col min="13318" max="13319" width="0" style="3" hidden="1" customWidth="1"/>
    <col min="13320" max="13561" width="8.625" style="3"/>
    <col min="13562" max="13562" width="2.625" style="3" customWidth="1"/>
    <col min="13563" max="13563" width="10.625" style="3" customWidth="1"/>
    <col min="13564" max="13564" width="13.125" style="3" customWidth="1"/>
    <col min="13565" max="13565" width="28.625" style="3" customWidth="1"/>
    <col min="13566" max="13566" width="4.625" style="3" customWidth="1"/>
    <col min="13567" max="13567" width="6.625" style="3" customWidth="1"/>
    <col min="13568" max="13568" width="10.625" style="3" customWidth="1"/>
    <col min="13569" max="13569" width="13.125" style="3" customWidth="1"/>
    <col min="13570" max="13570" width="28.625" style="3" customWidth="1"/>
    <col min="13571" max="13571" width="4.625" style="3" customWidth="1"/>
    <col min="13572" max="13572" width="6.625" style="3" customWidth="1"/>
    <col min="13573" max="13573" width="2.625" style="3" customWidth="1"/>
    <col min="13574" max="13575" width="0" style="3" hidden="1" customWidth="1"/>
    <col min="13576" max="13817" width="8.625" style="3"/>
    <col min="13818" max="13818" width="2.625" style="3" customWidth="1"/>
    <col min="13819" max="13819" width="10.625" style="3" customWidth="1"/>
    <col min="13820" max="13820" width="13.125" style="3" customWidth="1"/>
    <col min="13821" max="13821" width="28.625" style="3" customWidth="1"/>
    <col min="13822" max="13822" width="4.625" style="3" customWidth="1"/>
    <col min="13823" max="13823" width="6.625" style="3" customWidth="1"/>
    <col min="13824" max="13824" width="10.625" style="3" customWidth="1"/>
    <col min="13825" max="13825" width="13.125" style="3" customWidth="1"/>
    <col min="13826" max="13826" width="28.625" style="3" customWidth="1"/>
    <col min="13827" max="13827" width="4.625" style="3" customWidth="1"/>
    <col min="13828" max="13828" width="6.625" style="3" customWidth="1"/>
    <col min="13829" max="13829" width="2.625" style="3" customWidth="1"/>
    <col min="13830" max="13831" width="0" style="3" hidden="1" customWidth="1"/>
    <col min="13832" max="14073" width="8.625" style="3"/>
    <col min="14074" max="14074" width="2.625" style="3" customWidth="1"/>
    <col min="14075" max="14075" width="10.625" style="3" customWidth="1"/>
    <col min="14076" max="14076" width="13.125" style="3" customWidth="1"/>
    <col min="14077" max="14077" width="28.625" style="3" customWidth="1"/>
    <col min="14078" max="14078" width="4.625" style="3" customWidth="1"/>
    <col min="14079" max="14079" width="6.625" style="3" customWidth="1"/>
    <col min="14080" max="14080" width="10.625" style="3" customWidth="1"/>
    <col min="14081" max="14081" width="13.125" style="3" customWidth="1"/>
    <col min="14082" max="14082" width="28.625" style="3" customWidth="1"/>
    <col min="14083" max="14083" width="4.625" style="3" customWidth="1"/>
    <col min="14084" max="14084" width="6.625" style="3" customWidth="1"/>
    <col min="14085" max="14085" width="2.625" style="3" customWidth="1"/>
    <col min="14086" max="14087" width="0" style="3" hidden="1" customWidth="1"/>
    <col min="14088" max="14329" width="8.625" style="3"/>
    <col min="14330" max="14330" width="2.625" style="3" customWidth="1"/>
    <col min="14331" max="14331" width="10.625" style="3" customWidth="1"/>
    <col min="14332" max="14332" width="13.125" style="3" customWidth="1"/>
    <col min="14333" max="14333" width="28.625" style="3" customWidth="1"/>
    <col min="14334" max="14334" width="4.625" style="3" customWidth="1"/>
    <col min="14335" max="14335" width="6.625" style="3" customWidth="1"/>
    <col min="14336" max="14336" width="10.625" style="3" customWidth="1"/>
    <col min="14337" max="14337" width="13.125" style="3" customWidth="1"/>
    <col min="14338" max="14338" width="28.625" style="3" customWidth="1"/>
    <col min="14339" max="14339" width="4.625" style="3" customWidth="1"/>
    <col min="14340" max="14340" width="6.625" style="3" customWidth="1"/>
    <col min="14341" max="14341" width="2.625" style="3" customWidth="1"/>
    <col min="14342" max="14343" width="0" style="3" hidden="1" customWidth="1"/>
    <col min="14344" max="14585" width="8.625" style="3"/>
    <col min="14586" max="14586" width="2.625" style="3" customWidth="1"/>
    <col min="14587" max="14587" width="10.625" style="3" customWidth="1"/>
    <col min="14588" max="14588" width="13.125" style="3" customWidth="1"/>
    <col min="14589" max="14589" width="28.625" style="3" customWidth="1"/>
    <col min="14590" max="14590" width="4.625" style="3" customWidth="1"/>
    <col min="14591" max="14591" width="6.625" style="3" customWidth="1"/>
    <col min="14592" max="14592" width="10.625" style="3" customWidth="1"/>
    <col min="14593" max="14593" width="13.125" style="3" customWidth="1"/>
    <col min="14594" max="14594" width="28.625" style="3" customWidth="1"/>
    <col min="14595" max="14595" width="4.625" style="3" customWidth="1"/>
    <col min="14596" max="14596" width="6.625" style="3" customWidth="1"/>
    <col min="14597" max="14597" width="2.625" style="3" customWidth="1"/>
    <col min="14598" max="14599" width="0" style="3" hidden="1" customWidth="1"/>
    <col min="14600" max="14841" width="8.625" style="3"/>
    <col min="14842" max="14842" width="2.625" style="3" customWidth="1"/>
    <col min="14843" max="14843" width="10.625" style="3" customWidth="1"/>
    <col min="14844" max="14844" width="13.125" style="3" customWidth="1"/>
    <col min="14845" max="14845" width="28.625" style="3" customWidth="1"/>
    <col min="14846" max="14846" width="4.625" style="3" customWidth="1"/>
    <col min="14847" max="14847" width="6.625" style="3" customWidth="1"/>
    <col min="14848" max="14848" width="10.625" style="3" customWidth="1"/>
    <col min="14849" max="14849" width="13.125" style="3" customWidth="1"/>
    <col min="14850" max="14850" width="28.625" style="3" customWidth="1"/>
    <col min="14851" max="14851" width="4.625" style="3" customWidth="1"/>
    <col min="14852" max="14852" width="6.625" style="3" customWidth="1"/>
    <col min="14853" max="14853" width="2.625" style="3" customWidth="1"/>
    <col min="14854" max="14855" width="0" style="3" hidden="1" customWidth="1"/>
    <col min="14856" max="15097" width="8.625" style="3"/>
    <col min="15098" max="15098" width="2.625" style="3" customWidth="1"/>
    <col min="15099" max="15099" width="10.625" style="3" customWidth="1"/>
    <col min="15100" max="15100" width="13.125" style="3" customWidth="1"/>
    <col min="15101" max="15101" width="28.625" style="3" customWidth="1"/>
    <col min="15102" max="15102" width="4.625" style="3" customWidth="1"/>
    <col min="15103" max="15103" width="6.625" style="3" customWidth="1"/>
    <col min="15104" max="15104" width="10.625" style="3" customWidth="1"/>
    <col min="15105" max="15105" width="13.125" style="3" customWidth="1"/>
    <col min="15106" max="15106" width="28.625" style="3" customWidth="1"/>
    <col min="15107" max="15107" width="4.625" style="3" customWidth="1"/>
    <col min="15108" max="15108" width="6.625" style="3" customWidth="1"/>
    <col min="15109" max="15109" width="2.625" style="3" customWidth="1"/>
    <col min="15110" max="15111" width="0" style="3" hidden="1" customWidth="1"/>
    <col min="15112" max="15353" width="8.625" style="3"/>
    <col min="15354" max="15354" width="2.625" style="3" customWidth="1"/>
    <col min="15355" max="15355" width="10.625" style="3" customWidth="1"/>
    <col min="15356" max="15356" width="13.125" style="3" customWidth="1"/>
    <col min="15357" max="15357" width="28.625" style="3" customWidth="1"/>
    <col min="15358" max="15358" width="4.625" style="3" customWidth="1"/>
    <col min="15359" max="15359" width="6.625" style="3" customWidth="1"/>
    <col min="15360" max="15360" width="10.625" style="3" customWidth="1"/>
    <col min="15361" max="15361" width="13.125" style="3" customWidth="1"/>
    <col min="15362" max="15362" width="28.625" style="3" customWidth="1"/>
    <col min="15363" max="15363" width="4.625" style="3" customWidth="1"/>
    <col min="15364" max="15364" width="6.625" style="3" customWidth="1"/>
    <col min="15365" max="15365" width="2.625" style="3" customWidth="1"/>
    <col min="15366" max="15367" width="0" style="3" hidden="1" customWidth="1"/>
    <col min="15368" max="15609" width="8.625" style="3"/>
    <col min="15610" max="15610" width="2.625" style="3" customWidth="1"/>
    <col min="15611" max="15611" width="10.625" style="3" customWidth="1"/>
    <col min="15612" max="15612" width="13.125" style="3" customWidth="1"/>
    <col min="15613" max="15613" width="28.625" style="3" customWidth="1"/>
    <col min="15614" max="15614" width="4.625" style="3" customWidth="1"/>
    <col min="15615" max="15615" width="6.625" style="3" customWidth="1"/>
    <col min="15616" max="15616" width="10.625" style="3" customWidth="1"/>
    <col min="15617" max="15617" width="13.125" style="3" customWidth="1"/>
    <col min="15618" max="15618" width="28.625" style="3" customWidth="1"/>
    <col min="15619" max="15619" width="4.625" style="3" customWidth="1"/>
    <col min="15620" max="15620" width="6.625" style="3" customWidth="1"/>
    <col min="15621" max="15621" width="2.625" style="3" customWidth="1"/>
    <col min="15622" max="15623" width="0" style="3" hidden="1" customWidth="1"/>
    <col min="15624" max="15865" width="8.625" style="3"/>
    <col min="15866" max="15866" width="2.625" style="3" customWidth="1"/>
    <col min="15867" max="15867" width="10.625" style="3" customWidth="1"/>
    <col min="15868" max="15868" width="13.125" style="3" customWidth="1"/>
    <col min="15869" max="15869" width="28.625" style="3" customWidth="1"/>
    <col min="15870" max="15870" width="4.625" style="3" customWidth="1"/>
    <col min="15871" max="15871" width="6.625" style="3" customWidth="1"/>
    <col min="15872" max="15872" width="10.625" style="3" customWidth="1"/>
    <col min="15873" max="15873" width="13.125" style="3" customWidth="1"/>
    <col min="15874" max="15874" width="28.625" style="3" customWidth="1"/>
    <col min="15875" max="15875" width="4.625" style="3" customWidth="1"/>
    <col min="15876" max="15876" width="6.625" style="3" customWidth="1"/>
    <col min="15877" max="15877" width="2.625" style="3" customWidth="1"/>
    <col min="15878" max="15879" width="0" style="3" hidden="1" customWidth="1"/>
    <col min="15880" max="16121" width="8.625" style="3"/>
    <col min="16122" max="16122" width="2.625" style="3" customWidth="1"/>
    <col min="16123" max="16123" width="10.625" style="3" customWidth="1"/>
    <col min="16124" max="16124" width="13.125" style="3" customWidth="1"/>
    <col min="16125" max="16125" width="28.625" style="3" customWidth="1"/>
    <col min="16126" max="16126" width="4.625" style="3" customWidth="1"/>
    <col min="16127" max="16127" width="6.625" style="3" customWidth="1"/>
    <col min="16128" max="16128" width="10.625" style="3" customWidth="1"/>
    <col min="16129" max="16129" width="13.125" style="3" customWidth="1"/>
    <col min="16130" max="16130" width="28.625" style="3" customWidth="1"/>
    <col min="16131" max="16131" width="4.625" style="3" customWidth="1"/>
    <col min="16132" max="16132" width="6.625" style="3" customWidth="1"/>
    <col min="16133" max="16133" width="2.625" style="3" customWidth="1"/>
    <col min="16134" max="16135" width="0" style="3" hidden="1" customWidth="1"/>
    <col min="16136" max="16384" width="8.625" style="3"/>
  </cols>
  <sheetData>
    <row r="1" spans="2:11" ht="26.1" customHeight="1">
      <c r="B1" s="2"/>
      <c r="C1" s="35"/>
      <c r="E1" s="37" t="s">
        <v>257</v>
      </c>
      <c r="F1" s="35" t="s">
        <v>382</v>
      </c>
    </row>
    <row r="2" spans="2:11" ht="26.1" customHeight="1" thickBot="1">
      <c r="C2" s="2"/>
    </row>
    <row r="3" spans="2:11" ht="26.1" customHeight="1">
      <c r="B3" s="97" t="s">
        <v>272</v>
      </c>
      <c r="C3" s="47"/>
      <c r="D3" s="48"/>
      <c r="E3" s="49"/>
      <c r="F3" s="49" t="s">
        <v>60</v>
      </c>
      <c r="G3" s="227" t="str">
        <f>IF(積算!D5="","",積算!D5)</f>
        <v/>
      </c>
      <c r="H3" s="228"/>
      <c r="I3" s="228"/>
      <c r="J3" s="228"/>
      <c r="K3" s="229"/>
    </row>
    <row r="4" spans="2:11" ht="27.95" customHeight="1">
      <c r="B4" s="50" t="s">
        <v>61</v>
      </c>
      <c r="C4" s="51"/>
      <c r="D4" s="51"/>
      <c r="E4" s="51"/>
      <c r="F4" s="51"/>
      <c r="G4" s="52" t="s">
        <v>62</v>
      </c>
      <c r="H4" s="51"/>
      <c r="I4" s="51"/>
      <c r="J4" s="51"/>
      <c r="K4" s="53"/>
    </row>
    <row r="5" spans="2:11" ht="20.100000000000001" customHeight="1">
      <c r="B5" s="54"/>
      <c r="C5" s="230" t="s">
        <v>63</v>
      </c>
      <c r="D5" s="231"/>
      <c r="E5" s="55"/>
      <c r="F5" s="56"/>
      <c r="G5" s="57"/>
      <c r="H5" s="232" t="s">
        <v>63</v>
      </c>
      <c r="I5" s="233"/>
      <c r="J5" s="55"/>
      <c r="K5" s="58"/>
    </row>
    <row r="6" spans="2:11" ht="27.95" customHeight="1">
      <c r="B6" s="248" t="s">
        <v>64</v>
      </c>
      <c r="C6" s="234" t="s">
        <v>65</v>
      </c>
      <c r="D6" s="59" t="s">
        <v>66</v>
      </c>
      <c r="E6" s="36" t="s">
        <v>257</v>
      </c>
      <c r="F6" s="186">
        <f>IF(AND(積算!$D$15="有",E6="〇"),'別表２－１、２－２'!L16,0)</f>
        <v>0.02</v>
      </c>
      <c r="G6" s="236" t="s">
        <v>67</v>
      </c>
      <c r="H6" s="238" t="s">
        <v>68</v>
      </c>
      <c r="I6" s="60" t="s">
        <v>69</v>
      </c>
      <c r="J6" s="39" t="s">
        <v>257</v>
      </c>
      <c r="K6" s="187">
        <f>IF(AND(積算!$F$15="有",J6="〇"),'別表２－3'!L6,0)</f>
        <v>0.01</v>
      </c>
    </row>
    <row r="7" spans="2:11" ht="27.95" customHeight="1">
      <c r="B7" s="249"/>
      <c r="C7" s="235"/>
      <c r="D7" s="61" t="s">
        <v>70</v>
      </c>
      <c r="E7" s="37" t="s">
        <v>257</v>
      </c>
      <c r="F7" s="188">
        <f>IF(AND(積算!$D$15="有",E7="〇"),'別表２－１、２－２'!L17,0)</f>
        <v>0.01</v>
      </c>
      <c r="G7" s="237"/>
      <c r="H7" s="239"/>
      <c r="I7" s="62" t="s">
        <v>71</v>
      </c>
      <c r="J7" s="41" t="s">
        <v>257</v>
      </c>
      <c r="K7" s="189">
        <f>IF(AND(積算!$F$15="有",J7="〇"),'別表２－3'!L7,0)</f>
        <v>0.01</v>
      </c>
    </row>
    <row r="8" spans="2:11" ht="27.95" customHeight="1">
      <c r="B8" s="249"/>
      <c r="C8" s="234" t="s">
        <v>72</v>
      </c>
      <c r="D8" s="59" t="s">
        <v>73</v>
      </c>
      <c r="E8" s="36" t="s">
        <v>257</v>
      </c>
      <c r="F8" s="186">
        <f>IF(AND(積算!$D$15="有",E8="〇"),'別表２－１、２－２'!L18,0)</f>
        <v>0.01</v>
      </c>
      <c r="G8" s="237"/>
      <c r="H8" s="238" t="s">
        <v>74</v>
      </c>
      <c r="I8" s="60" t="s">
        <v>75</v>
      </c>
      <c r="J8" s="39" t="s">
        <v>257</v>
      </c>
      <c r="K8" s="187">
        <f>IF(AND(積算!$F$15="有",J8="〇"),'別表２－3'!L8,0)</f>
        <v>0.06</v>
      </c>
    </row>
    <row r="9" spans="2:11" ht="27.95" customHeight="1">
      <c r="B9" s="249"/>
      <c r="C9" s="235"/>
      <c r="D9" s="61" t="s">
        <v>76</v>
      </c>
      <c r="E9" s="37" t="s">
        <v>257</v>
      </c>
      <c r="F9" s="188">
        <f>IF(AND(積算!$D$15="有",E9="〇"),'別表２－１、２－２'!L19,0)</f>
        <v>0.01</v>
      </c>
      <c r="G9" s="237"/>
      <c r="H9" s="239"/>
      <c r="I9" s="62" t="s">
        <v>598</v>
      </c>
      <c r="J9" s="41" t="s">
        <v>257</v>
      </c>
      <c r="K9" s="189">
        <f>IF(AND(積算!$F$15="有",J9="〇"),'別表２－3'!L9,0)</f>
        <v>0.08</v>
      </c>
    </row>
    <row r="10" spans="2:11" ht="27.95" customHeight="1">
      <c r="B10" s="249"/>
      <c r="C10" s="240" t="s">
        <v>77</v>
      </c>
      <c r="D10" s="241"/>
      <c r="E10" s="38" t="s">
        <v>257</v>
      </c>
      <c r="F10" s="190">
        <f>IF(AND(積算!$D$15="有",E10="〇"),'別表２－１、２－２'!L20,0)</f>
        <v>0.01</v>
      </c>
      <c r="G10" s="237"/>
      <c r="H10" s="238" t="s">
        <v>78</v>
      </c>
      <c r="I10" s="60" t="s">
        <v>79</v>
      </c>
      <c r="J10" s="39" t="s">
        <v>257</v>
      </c>
      <c r="K10" s="187">
        <f>IF(AND(積算!$F$15="有",J10="〇"),'別表２－3'!L10,0)</f>
        <v>0.18</v>
      </c>
    </row>
    <row r="11" spans="2:11" ht="27.95" customHeight="1">
      <c r="B11" s="249"/>
      <c r="C11" s="242" t="s">
        <v>80</v>
      </c>
      <c r="D11" s="63" t="s">
        <v>81</v>
      </c>
      <c r="E11" s="36" t="s">
        <v>257</v>
      </c>
      <c r="F11" s="186">
        <f>IF(AND(積算!$D$15="有",E11="〇"),'別表２－１、２－２'!L21,0)</f>
        <v>7.0000000000000007E-2</v>
      </c>
      <c r="G11" s="237"/>
      <c r="H11" s="239"/>
      <c r="I11" s="62" t="s">
        <v>82</v>
      </c>
      <c r="J11" s="41" t="s">
        <v>257</v>
      </c>
      <c r="K11" s="189">
        <f>IF(AND(積算!$F$15="有",J11="〇"),'別表２－3'!L11,0)</f>
        <v>0.06</v>
      </c>
    </row>
    <row r="12" spans="2:11" ht="27.95" customHeight="1">
      <c r="B12" s="249"/>
      <c r="C12" s="243"/>
      <c r="D12" s="61" t="s">
        <v>83</v>
      </c>
      <c r="E12" s="37" t="s">
        <v>257</v>
      </c>
      <c r="F12" s="188">
        <f>IF(AND(積算!$D$15="有",E12="〇"),'別表２－１、２－２'!L22,0)</f>
        <v>0.02</v>
      </c>
      <c r="G12" s="237"/>
      <c r="H12" s="244" t="s">
        <v>84</v>
      </c>
      <c r="I12" s="245"/>
      <c r="J12" s="36" t="s">
        <v>257</v>
      </c>
      <c r="K12" s="191">
        <f>IF(AND(積算!$F$15="有",J12="〇"),'別表２－3'!L12,0)</f>
        <v>0.16</v>
      </c>
    </row>
    <row r="13" spans="2:11" ht="27.95" customHeight="1">
      <c r="B13" s="249"/>
      <c r="C13" s="246" t="s">
        <v>85</v>
      </c>
      <c r="D13" s="247"/>
      <c r="E13" s="38" t="s">
        <v>257</v>
      </c>
      <c r="F13" s="190">
        <f>IF(AND(積算!$D$15="有",E13="〇"),'別表２－１、２－２'!L23,0)</f>
        <v>0.09</v>
      </c>
      <c r="G13" s="237"/>
      <c r="H13" s="244" t="s">
        <v>86</v>
      </c>
      <c r="I13" s="245"/>
      <c r="J13" s="36" t="s">
        <v>257</v>
      </c>
      <c r="K13" s="191">
        <f>IF(AND(積算!$F$15="有",J13="〇"),'別表２－3'!L13,0)</f>
        <v>0.05</v>
      </c>
    </row>
    <row r="14" spans="2:11" ht="27.95" customHeight="1">
      <c r="B14" s="249"/>
      <c r="C14" s="247" t="s">
        <v>87</v>
      </c>
      <c r="D14" s="247"/>
      <c r="E14" s="38" t="s">
        <v>257</v>
      </c>
      <c r="F14" s="190">
        <f>IF(AND(積算!$D$15="有",E14="〇"),'別表２－１、２－２'!L24,0)</f>
        <v>0.03</v>
      </c>
      <c r="G14" s="237"/>
      <c r="H14" s="244" t="s">
        <v>88</v>
      </c>
      <c r="I14" s="245"/>
      <c r="J14" s="36" t="s">
        <v>257</v>
      </c>
      <c r="K14" s="191">
        <f>IF(AND(積算!$F$15="有",J14="〇"),'別表２－3'!L14,0)</f>
        <v>0.06</v>
      </c>
    </row>
    <row r="15" spans="2:11" ht="27.95" customHeight="1">
      <c r="B15" s="249"/>
      <c r="C15" s="247" t="s">
        <v>89</v>
      </c>
      <c r="D15" s="247"/>
      <c r="E15" s="38" t="s">
        <v>257</v>
      </c>
      <c r="F15" s="190">
        <f>IF(AND(積算!$D$15="有",E15="〇"),'別表２－１、２－２'!L25,0)</f>
        <v>0.01</v>
      </c>
      <c r="G15" s="262" t="s">
        <v>90</v>
      </c>
      <c r="H15" s="244" t="s">
        <v>91</v>
      </c>
      <c r="I15" s="245"/>
      <c r="J15" s="36" t="s">
        <v>257</v>
      </c>
      <c r="K15" s="191">
        <f>IF(AND(積算!$F$15="有",J15="〇"),'別表２－3'!L15,0)</f>
        <v>0.01</v>
      </c>
    </row>
    <row r="16" spans="2:11" ht="27.95" customHeight="1">
      <c r="B16" s="248" t="s">
        <v>92</v>
      </c>
      <c r="C16" s="242" t="s">
        <v>93</v>
      </c>
      <c r="D16" s="63" t="s">
        <v>94</v>
      </c>
      <c r="E16" s="36" t="s">
        <v>257</v>
      </c>
      <c r="F16" s="186">
        <f>IF(AND(積算!$E$15="有",E16="〇"),'別表２－１、２－２'!L26,0)</f>
        <v>0.03</v>
      </c>
      <c r="G16" s="263"/>
      <c r="H16" s="244" t="s">
        <v>95</v>
      </c>
      <c r="I16" s="245"/>
      <c r="J16" s="36" t="s">
        <v>257</v>
      </c>
      <c r="K16" s="191">
        <f>IF(AND(積算!$F$15="有",J16="〇"),'別表２－3'!L16,0)</f>
        <v>0.06</v>
      </c>
    </row>
    <row r="17" spans="2:11" ht="27.95" customHeight="1">
      <c r="B17" s="249"/>
      <c r="C17" s="243"/>
      <c r="D17" s="61" t="s">
        <v>96</v>
      </c>
      <c r="E17" s="37" t="s">
        <v>257</v>
      </c>
      <c r="F17" s="188">
        <f>IF(AND(積算!$E$15="有",E17="〇"),'別表２－１、２－２'!L27,0)</f>
        <v>0.01</v>
      </c>
      <c r="G17" s="263"/>
      <c r="H17" s="244" t="s">
        <v>97</v>
      </c>
      <c r="I17" s="245"/>
      <c r="J17" s="36" t="s">
        <v>257</v>
      </c>
      <c r="K17" s="191">
        <f>IF(AND(積算!$F$15="有",J17="〇"),'別表２－3'!L17,0)</f>
        <v>0.11</v>
      </c>
    </row>
    <row r="18" spans="2:11" ht="27.95" customHeight="1">
      <c r="B18" s="249"/>
      <c r="C18" s="234" t="s">
        <v>72</v>
      </c>
      <c r="D18" s="63" t="s">
        <v>98</v>
      </c>
      <c r="E18" s="36" t="s">
        <v>257</v>
      </c>
      <c r="F18" s="186">
        <f>IF(AND(積算!$E$15="有",E18="〇"),'別表２－１、２－２'!L28,0)</f>
        <v>0.02</v>
      </c>
      <c r="G18" s="263"/>
      <c r="H18" s="250" t="s">
        <v>99</v>
      </c>
      <c r="I18" s="64" t="s">
        <v>100</v>
      </c>
      <c r="J18" s="39" t="s">
        <v>257</v>
      </c>
      <c r="K18" s="187">
        <f>IF(AND(積算!$F$15="有",J18="〇"),'別表２－3'!L18,0)</f>
        <v>0.04</v>
      </c>
    </row>
    <row r="19" spans="2:11" ht="27.95" customHeight="1">
      <c r="B19" s="249"/>
      <c r="C19" s="235"/>
      <c r="D19" s="61" t="s">
        <v>101</v>
      </c>
      <c r="E19" s="37" t="s">
        <v>257</v>
      </c>
      <c r="F19" s="188">
        <f>IF(AND(積算!$E$15="有",E19="〇"),'別表２－１、２－２'!L29,0)</f>
        <v>0.01</v>
      </c>
      <c r="G19" s="263"/>
      <c r="H19" s="254"/>
      <c r="I19" s="65" t="s">
        <v>102</v>
      </c>
      <c r="J19" s="40" t="s">
        <v>257</v>
      </c>
      <c r="K19" s="192">
        <f>IF(AND(積算!$F$15="有",J19="〇"),'別表２－3'!L19,0)</f>
        <v>0.05</v>
      </c>
    </row>
    <row r="20" spans="2:11" ht="27.95" customHeight="1">
      <c r="B20" s="249"/>
      <c r="C20" s="234" t="s">
        <v>103</v>
      </c>
      <c r="D20" s="66" t="s">
        <v>81</v>
      </c>
      <c r="E20" s="39" t="s">
        <v>257</v>
      </c>
      <c r="F20" s="193">
        <f>IF(AND(積算!$E$15="有",E20="〇"),'別表２－１、２－２'!L30,0)</f>
        <v>7.0000000000000007E-2</v>
      </c>
      <c r="G20" s="263"/>
      <c r="H20" s="251"/>
      <c r="I20" s="67" t="s">
        <v>104</v>
      </c>
      <c r="J20" s="37" t="s">
        <v>257</v>
      </c>
      <c r="K20" s="194">
        <f>IF(AND(積算!$F$15="有",J20="〇"),'別表２－3'!L20,0)</f>
        <v>0</v>
      </c>
    </row>
    <row r="21" spans="2:11" ht="27.95" customHeight="1">
      <c r="B21" s="249"/>
      <c r="C21" s="235"/>
      <c r="D21" s="68" t="s">
        <v>105</v>
      </c>
      <c r="E21" s="40" t="s">
        <v>257</v>
      </c>
      <c r="F21" s="195">
        <f>IF(AND(積算!$E$15="有",E21="〇"),'別表２－１、２－２'!L31,0)</f>
        <v>0.03</v>
      </c>
      <c r="G21" s="263"/>
      <c r="H21" s="244" t="s">
        <v>106</v>
      </c>
      <c r="I21" s="245"/>
      <c r="J21" s="36" t="s">
        <v>257</v>
      </c>
      <c r="K21" s="191">
        <f>IF(AND(積算!$F$15="有",J21="〇"),'別表２－3'!L21,0)</f>
        <v>0.02</v>
      </c>
    </row>
    <row r="22" spans="2:11" ht="27.95" customHeight="1">
      <c r="B22" s="249"/>
      <c r="C22" s="235"/>
      <c r="D22" s="61" t="s">
        <v>107</v>
      </c>
      <c r="E22" s="37" t="s">
        <v>257</v>
      </c>
      <c r="F22" s="188">
        <f>IF(AND(積算!$E$15="有",E22="〇"),'別表２－１、２－２'!L32,0)</f>
        <v>0.02</v>
      </c>
      <c r="G22" s="263"/>
      <c r="H22" s="244" t="s">
        <v>108</v>
      </c>
      <c r="I22" s="245"/>
      <c r="J22" s="36" t="s">
        <v>257</v>
      </c>
      <c r="K22" s="191">
        <f>IF(AND(積算!$F$15="有",J22="〇"),'別表２－3'!L22,0)</f>
        <v>0.03</v>
      </c>
    </row>
    <row r="23" spans="2:11" ht="27.95" customHeight="1">
      <c r="B23" s="249"/>
      <c r="C23" s="234" t="s">
        <v>109</v>
      </c>
      <c r="D23" s="63" t="s">
        <v>110</v>
      </c>
      <c r="E23" s="36" t="s">
        <v>257</v>
      </c>
      <c r="F23" s="186">
        <f>IF(AND(積算!$E$15="有",E23="〇"),'別表２－１、２－２'!L33,0)</f>
        <v>0.28000000000000003</v>
      </c>
      <c r="G23" s="263"/>
      <c r="H23" s="250" t="s">
        <v>111</v>
      </c>
      <c r="I23" s="64" t="s">
        <v>112</v>
      </c>
      <c r="J23" s="39" t="s">
        <v>257</v>
      </c>
      <c r="K23" s="187">
        <f>IF(AND(積算!$F$15="有",J23="〇"),'別表２－3'!L23,0)</f>
        <v>0.01</v>
      </c>
    </row>
    <row r="24" spans="2:11" ht="27.95" customHeight="1">
      <c r="B24" s="249"/>
      <c r="C24" s="235"/>
      <c r="D24" s="69" t="s">
        <v>113</v>
      </c>
      <c r="E24" s="37" t="s">
        <v>257</v>
      </c>
      <c r="F24" s="188">
        <f>IF(AND(積算!$E$15="有",E24="〇"),'別表２－１、２－２'!L34,0)</f>
        <v>0.04</v>
      </c>
      <c r="G24" s="264"/>
      <c r="H24" s="251"/>
      <c r="I24" s="62" t="s">
        <v>114</v>
      </c>
      <c r="J24" s="41" t="s">
        <v>257</v>
      </c>
      <c r="K24" s="189">
        <f>IF(AND(積算!$F$15="有",J24="〇"),'別表２－3'!L24,0)</f>
        <v>0.01</v>
      </c>
    </row>
    <row r="25" spans="2:11" ht="27.95" customHeight="1">
      <c r="B25" s="249"/>
      <c r="C25" s="70" t="s">
        <v>115</v>
      </c>
      <c r="D25" s="70"/>
      <c r="E25" s="38" t="s">
        <v>257</v>
      </c>
      <c r="F25" s="190">
        <f>IF(AND(積算!$E$15="有",E25="〇"),'別表２－１、２－２'!L35,0)</f>
        <v>0.03</v>
      </c>
      <c r="G25" s="71"/>
      <c r="H25" s="72"/>
      <c r="I25" s="72"/>
      <c r="J25" s="73" t="s">
        <v>116</v>
      </c>
      <c r="K25" s="191">
        <f>IF(COUNT(K6:K24)=0,"",SUM(K6:K24))</f>
        <v>1.01</v>
      </c>
    </row>
    <row r="26" spans="2:11" ht="27.95" customHeight="1">
      <c r="B26" s="249"/>
      <c r="C26" s="74" t="s">
        <v>117</v>
      </c>
      <c r="D26" s="70"/>
      <c r="E26" s="38" t="s">
        <v>257</v>
      </c>
      <c r="F26" s="190">
        <f>IF(AND(積算!$E$15="有",E26="〇"),'別表２－１、２－２'!L36,0)</f>
        <v>0.02</v>
      </c>
      <c r="G26" s="265" t="s">
        <v>118</v>
      </c>
      <c r="H26" s="266"/>
      <c r="I26" s="266"/>
      <c r="J26" s="266"/>
      <c r="K26" s="267"/>
    </row>
    <row r="27" spans="2:11" ht="27.95" customHeight="1">
      <c r="B27" s="248" t="s">
        <v>119</v>
      </c>
      <c r="C27" s="252" t="s">
        <v>120</v>
      </c>
      <c r="D27" s="253"/>
      <c r="E27" s="39" t="s">
        <v>359</v>
      </c>
      <c r="F27" s="193">
        <f>IF(AND(積算!$E$15="有",E27="〇"),'別表２－１、２－２'!L37,0)</f>
        <v>0</v>
      </c>
      <c r="G27" s="75"/>
      <c r="H27" s="76"/>
      <c r="I27" s="196">
        <f>IF(積算!G30="有",0.0393*(積算!J38+積算!K38)^0.8718,0)</f>
        <v>0</v>
      </c>
      <c r="J27" s="268" t="s">
        <v>268</v>
      </c>
      <c r="K27" s="269"/>
    </row>
    <row r="28" spans="2:11" ht="27.95" customHeight="1">
      <c r="B28" s="249"/>
      <c r="C28" s="255" t="s">
        <v>121</v>
      </c>
      <c r="D28" s="256"/>
      <c r="E28" s="42" t="s">
        <v>359</v>
      </c>
      <c r="F28" s="197">
        <f>IF(AND(積算!$E$15="有",E28="〇"),'別表２－１、２－２'!L38,0)</f>
        <v>0</v>
      </c>
      <c r="G28" s="77"/>
      <c r="H28" s="78"/>
      <c r="I28" s="78"/>
      <c r="J28" s="78"/>
      <c r="K28" s="79"/>
    </row>
    <row r="29" spans="2:11" ht="27.95" customHeight="1">
      <c r="B29" s="80"/>
      <c r="C29" s="81"/>
      <c r="D29" s="82"/>
      <c r="E29" s="83"/>
      <c r="F29" s="198"/>
      <c r="G29" s="257" t="s">
        <v>122</v>
      </c>
      <c r="H29" s="260" t="s">
        <v>123</v>
      </c>
      <c r="I29" s="261"/>
      <c r="J29" s="72"/>
      <c r="K29" s="84"/>
    </row>
    <row r="30" spans="2:11" ht="27.95" customHeight="1">
      <c r="B30" s="80"/>
      <c r="C30" s="81"/>
      <c r="D30" s="82"/>
      <c r="E30" s="83"/>
      <c r="F30" s="198"/>
      <c r="G30" s="258"/>
      <c r="H30" s="260" t="s">
        <v>124</v>
      </c>
      <c r="I30" s="261"/>
      <c r="J30" s="72"/>
      <c r="K30" s="84"/>
    </row>
    <row r="31" spans="2:11" ht="27.95" customHeight="1">
      <c r="B31" s="80"/>
      <c r="C31" s="85"/>
      <c r="D31" s="86"/>
      <c r="E31" s="87" t="s">
        <v>125</v>
      </c>
      <c r="F31" s="186">
        <f>IF(COUNT(F6:F15)=0,"",SUM(F6:F15))</f>
        <v>0.28000000000000003</v>
      </c>
      <c r="G31" s="258"/>
      <c r="H31" s="88" t="s">
        <v>126</v>
      </c>
      <c r="I31" s="89"/>
      <c r="J31" s="72"/>
      <c r="K31" s="84"/>
    </row>
    <row r="32" spans="2:11" ht="27.95" customHeight="1">
      <c r="B32" s="80"/>
      <c r="C32" s="85"/>
      <c r="D32" s="86"/>
      <c r="E32" s="87" t="s">
        <v>127</v>
      </c>
      <c r="F32" s="186">
        <f>IF(COUNT(F16:F28)=0,"",SUM(F16:F28))</f>
        <v>0.56000000000000005</v>
      </c>
      <c r="G32" s="259"/>
      <c r="H32" s="88" t="s">
        <v>128</v>
      </c>
      <c r="I32" s="89"/>
      <c r="J32" s="72"/>
      <c r="K32" s="84"/>
    </row>
    <row r="33" spans="2:11" ht="27.95" customHeight="1" thickBot="1">
      <c r="B33" s="90"/>
      <c r="C33" s="91"/>
      <c r="D33" s="91"/>
      <c r="E33" s="92" t="s">
        <v>116</v>
      </c>
      <c r="F33" s="199">
        <f>IF(COUNT(F6:F28)=0,"",SUM(F6:F28))</f>
        <v>0.84000000000000019</v>
      </c>
      <c r="G33" s="93"/>
      <c r="H33" s="94"/>
      <c r="I33" s="94"/>
      <c r="J33" s="95"/>
      <c r="K33" s="96"/>
    </row>
    <row r="34" spans="2:11" ht="15.95" customHeight="1">
      <c r="B34" s="78"/>
      <c r="C34" s="78"/>
      <c r="D34" s="78"/>
      <c r="E34" s="78"/>
      <c r="F34" s="78"/>
      <c r="G34" s="78"/>
      <c r="H34" s="78"/>
      <c r="I34" s="78"/>
      <c r="J34" s="78"/>
      <c r="K34" s="78"/>
    </row>
    <row r="38" spans="2:11" ht="15.95" customHeight="1">
      <c r="H38" s="2"/>
    </row>
  </sheetData>
  <sheetProtection algorithmName="SHA-512" hashValue="yveVMUn6tZX4eEpsAYAGQY/clYVd+H5+Npb0WtkKn7IaHpgKq+bapudm3Ir8hJud6DM2BUbLhfG5jfvyVl9BTg==" saltValue="yFU1AVaBAAB3lMzZhY6hcA==" spinCount="100000" sheet="1" formatCells="0" formatColumns="0" formatRows="0" insertColumns="0" insertRows="0" insertHyperlinks="0" deleteColumns="0" deleteRows="0" sort="0" autoFilter="0" pivotTables="0"/>
  <mergeCells count="39">
    <mergeCell ref="C28:D28"/>
    <mergeCell ref="G29:G32"/>
    <mergeCell ref="H29:I29"/>
    <mergeCell ref="H30:I30"/>
    <mergeCell ref="C15:D15"/>
    <mergeCell ref="G15:G24"/>
    <mergeCell ref="H15:I15"/>
    <mergeCell ref="G26:K26"/>
    <mergeCell ref="J27:K27"/>
    <mergeCell ref="B6:B15"/>
    <mergeCell ref="C23:C24"/>
    <mergeCell ref="H23:H24"/>
    <mergeCell ref="B27:B28"/>
    <mergeCell ref="C27:D27"/>
    <mergeCell ref="C14:D14"/>
    <mergeCell ref="H14:I14"/>
    <mergeCell ref="B16:B26"/>
    <mergeCell ref="C16:C17"/>
    <mergeCell ref="H16:I16"/>
    <mergeCell ref="H17:I17"/>
    <mergeCell ref="C18:C19"/>
    <mergeCell ref="H18:H20"/>
    <mergeCell ref="C20:C22"/>
    <mergeCell ref="H21:I21"/>
    <mergeCell ref="H22:I22"/>
    <mergeCell ref="G3:K3"/>
    <mergeCell ref="C5:D5"/>
    <mergeCell ref="H5:I5"/>
    <mergeCell ref="C6:C7"/>
    <mergeCell ref="G6:G14"/>
    <mergeCell ref="H6:H7"/>
    <mergeCell ref="C8:C9"/>
    <mergeCell ref="H8:H9"/>
    <mergeCell ref="C10:D10"/>
    <mergeCell ref="H10:H11"/>
    <mergeCell ref="C11:C12"/>
    <mergeCell ref="H12:I12"/>
    <mergeCell ref="C13:D13"/>
    <mergeCell ref="H13:I13"/>
  </mergeCells>
  <phoneticPr fontId="3"/>
  <dataValidations count="1">
    <dataValidation type="list" allowBlank="1" showInputMessage="1" showErrorMessage="1" sqref="E6:E28 J6:J24 E1" xr:uid="{00000000-0002-0000-0200-000000000000}">
      <formula1>"〇,,-"</formula1>
    </dataValidation>
  </dataValidations>
  <pageMargins left="0.70866141732283472" right="0" top="0.98425196850393704" bottom="0" header="0" footer="0"/>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sheetPr>
  <dimension ref="B1:P38"/>
  <sheetViews>
    <sheetView workbookViewId="0">
      <selection activeCell="G3" sqref="G3:K3"/>
    </sheetView>
  </sheetViews>
  <sheetFormatPr defaultColWidth="8.625" defaultRowHeight="15.95" customHeight="1"/>
  <cols>
    <col min="1" max="1" width="2.625" style="3" customWidth="1"/>
    <col min="2" max="2" width="10.625" style="3" customWidth="1"/>
    <col min="3" max="3" width="13.125" style="3" customWidth="1"/>
    <col min="4" max="4" width="28.625" style="3" customWidth="1"/>
    <col min="5" max="5" width="4.625" style="3" customWidth="1"/>
    <col min="6" max="6" width="6.625" style="3" customWidth="1"/>
    <col min="7" max="7" width="10.625" style="3" customWidth="1"/>
    <col min="8" max="8" width="13.125" style="3" customWidth="1"/>
    <col min="9" max="9" width="28.625" style="3" customWidth="1"/>
    <col min="10" max="10" width="4.625" style="3" customWidth="1"/>
    <col min="11" max="11" width="6.625" style="3" customWidth="1"/>
    <col min="12" max="12" width="2.625" style="3" customWidth="1"/>
    <col min="13" max="13" width="8.625" style="3" customWidth="1"/>
    <col min="14" max="16" width="8.625" style="3" hidden="1" customWidth="1"/>
    <col min="17" max="17" width="8.625" style="3" customWidth="1"/>
    <col min="18" max="254" width="8.625" style="3"/>
    <col min="255" max="255" width="2.625" style="3" customWidth="1"/>
    <col min="256" max="256" width="10.625" style="3" customWidth="1"/>
    <col min="257" max="257" width="13.125" style="3" customWidth="1"/>
    <col min="258" max="258" width="28.625" style="3" customWidth="1"/>
    <col min="259" max="259" width="4.625" style="3" customWidth="1"/>
    <col min="260" max="260" width="6.625" style="3" customWidth="1"/>
    <col min="261" max="261" width="10.625" style="3" customWidth="1"/>
    <col min="262" max="262" width="13.125" style="3" customWidth="1"/>
    <col min="263" max="263" width="28.625" style="3" customWidth="1"/>
    <col min="264" max="264" width="4.625" style="3" customWidth="1"/>
    <col min="265" max="265" width="6.625" style="3" customWidth="1"/>
    <col min="266" max="266" width="2.625" style="3" customWidth="1"/>
    <col min="267" max="268" width="0" style="3" hidden="1" customWidth="1"/>
    <col min="269" max="510" width="8.625" style="3"/>
    <col min="511" max="511" width="2.625" style="3" customWidth="1"/>
    <col min="512" max="512" width="10.625" style="3" customWidth="1"/>
    <col min="513" max="513" width="13.125" style="3" customWidth="1"/>
    <col min="514" max="514" width="28.625" style="3" customWidth="1"/>
    <col min="515" max="515" width="4.625" style="3" customWidth="1"/>
    <col min="516" max="516" width="6.625" style="3" customWidth="1"/>
    <col min="517" max="517" width="10.625" style="3" customWidth="1"/>
    <col min="518" max="518" width="13.125" style="3" customWidth="1"/>
    <col min="519" max="519" width="28.625" style="3" customWidth="1"/>
    <col min="520" max="520" width="4.625" style="3" customWidth="1"/>
    <col min="521" max="521" width="6.625" style="3" customWidth="1"/>
    <col min="522" max="522" width="2.625" style="3" customWidth="1"/>
    <col min="523" max="524" width="0" style="3" hidden="1" customWidth="1"/>
    <col min="525" max="766" width="8.625" style="3"/>
    <col min="767" max="767" width="2.625" style="3" customWidth="1"/>
    <col min="768" max="768" width="10.625" style="3" customWidth="1"/>
    <col min="769" max="769" width="13.125" style="3" customWidth="1"/>
    <col min="770" max="770" width="28.625" style="3" customWidth="1"/>
    <col min="771" max="771" width="4.625" style="3" customWidth="1"/>
    <col min="772" max="772" width="6.625" style="3" customWidth="1"/>
    <col min="773" max="773" width="10.625" style="3" customWidth="1"/>
    <col min="774" max="774" width="13.125" style="3" customWidth="1"/>
    <col min="775" max="775" width="28.625" style="3" customWidth="1"/>
    <col min="776" max="776" width="4.625" style="3" customWidth="1"/>
    <col min="777" max="777" width="6.625" style="3" customWidth="1"/>
    <col min="778" max="778" width="2.625" style="3" customWidth="1"/>
    <col min="779" max="780" width="0" style="3" hidden="1" customWidth="1"/>
    <col min="781" max="1022" width="8.625" style="3"/>
    <col min="1023" max="1023" width="2.625" style="3" customWidth="1"/>
    <col min="1024" max="1024" width="10.625" style="3" customWidth="1"/>
    <col min="1025" max="1025" width="13.125" style="3" customWidth="1"/>
    <col min="1026" max="1026" width="28.625" style="3" customWidth="1"/>
    <col min="1027" max="1027" width="4.625" style="3" customWidth="1"/>
    <col min="1028" max="1028" width="6.625" style="3" customWidth="1"/>
    <col min="1029" max="1029" width="10.625" style="3" customWidth="1"/>
    <col min="1030" max="1030" width="13.125" style="3" customWidth="1"/>
    <col min="1031" max="1031" width="28.625" style="3" customWidth="1"/>
    <col min="1032" max="1032" width="4.625" style="3" customWidth="1"/>
    <col min="1033" max="1033" width="6.625" style="3" customWidth="1"/>
    <col min="1034" max="1034" width="2.625" style="3" customWidth="1"/>
    <col min="1035" max="1036" width="0" style="3" hidden="1" customWidth="1"/>
    <col min="1037" max="1278" width="8.625" style="3"/>
    <col min="1279" max="1279" width="2.625" style="3" customWidth="1"/>
    <col min="1280" max="1280" width="10.625" style="3" customWidth="1"/>
    <col min="1281" max="1281" width="13.125" style="3" customWidth="1"/>
    <col min="1282" max="1282" width="28.625" style="3" customWidth="1"/>
    <col min="1283" max="1283" width="4.625" style="3" customWidth="1"/>
    <col min="1284" max="1284" width="6.625" style="3" customWidth="1"/>
    <col min="1285" max="1285" width="10.625" style="3" customWidth="1"/>
    <col min="1286" max="1286" width="13.125" style="3" customWidth="1"/>
    <col min="1287" max="1287" width="28.625" style="3" customWidth="1"/>
    <col min="1288" max="1288" width="4.625" style="3" customWidth="1"/>
    <col min="1289" max="1289" width="6.625" style="3" customWidth="1"/>
    <col min="1290" max="1290" width="2.625" style="3" customWidth="1"/>
    <col min="1291" max="1292" width="0" style="3" hidden="1" customWidth="1"/>
    <col min="1293" max="1534" width="8.625" style="3"/>
    <col min="1535" max="1535" width="2.625" style="3" customWidth="1"/>
    <col min="1536" max="1536" width="10.625" style="3" customWidth="1"/>
    <col min="1537" max="1537" width="13.125" style="3" customWidth="1"/>
    <col min="1538" max="1538" width="28.625" style="3" customWidth="1"/>
    <col min="1539" max="1539" width="4.625" style="3" customWidth="1"/>
    <col min="1540" max="1540" width="6.625" style="3" customWidth="1"/>
    <col min="1541" max="1541" width="10.625" style="3" customWidth="1"/>
    <col min="1542" max="1542" width="13.125" style="3" customWidth="1"/>
    <col min="1543" max="1543" width="28.625" style="3" customWidth="1"/>
    <col min="1544" max="1544" width="4.625" style="3" customWidth="1"/>
    <col min="1545" max="1545" width="6.625" style="3" customWidth="1"/>
    <col min="1546" max="1546" width="2.625" style="3" customWidth="1"/>
    <col min="1547" max="1548" width="0" style="3" hidden="1" customWidth="1"/>
    <col min="1549" max="1790" width="8.625" style="3"/>
    <col min="1791" max="1791" width="2.625" style="3" customWidth="1"/>
    <col min="1792" max="1792" width="10.625" style="3" customWidth="1"/>
    <col min="1793" max="1793" width="13.125" style="3" customWidth="1"/>
    <col min="1794" max="1794" width="28.625" style="3" customWidth="1"/>
    <col min="1795" max="1795" width="4.625" style="3" customWidth="1"/>
    <col min="1796" max="1796" width="6.625" style="3" customWidth="1"/>
    <col min="1797" max="1797" width="10.625" style="3" customWidth="1"/>
    <col min="1798" max="1798" width="13.125" style="3" customWidth="1"/>
    <col min="1799" max="1799" width="28.625" style="3" customWidth="1"/>
    <col min="1800" max="1800" width="4.625" style="3" customWidth="1"/>
    <col min="1801" max="1801" width="6.625" style="3" customWidth="1"/>
    <col min="1802" max="1802" width="2.625" style="3" customWidth="1"/>
    <col min="1803" max="1804" width="0" style="3" hidden="1" customWidth="1"/>
    <col min="1805" max="2046" width="8.625" style="3"/>
    <col min="2047" max="2047" width="2.625" style="3" customWidth="1"/>
    <col min="2048" max="2048" width="10.625" style="3" customWidth="1"/>
    <col min="2049" max="2049" width="13.125" style="3" customWidth="1"/>
    <col min="2050" max="2050" width="28.625" style="3" customWidth="1"/>
    <col min="2051" max="2051" width="4.625" style="3" customWidth="1"/>
    <col min="2052" max="2052" width="6.625" style="3" customWidth="1"/>
    <col min="2053" max="2053" width="10.625" style="3" customWidth="1"/>
    <col min="2054" max="2054" width="13.125" style="3" customWidth="1"/>
    <col min="2055" max="2055" width="28.625" style="3" customWidth="1"/>
    <col min="2056" max="2056" width="4.625" style="3" customWidth="1"/>
    <col min="2057" max="2057" width="6.625" style="3" customWidth="1"/>
    <col min="2058" max="2058" width="2.625" style="3" customWidth="1"/>
    <col min="2059" max="2060" width="0" style="3" hidden="1" customWidth="1"/>
    <col min="2061" max="2302" width="8.625" style="3"/>
    <col min="2303" max="2303" width="2.625" style="3" customWidth="1"/>
    <col min="2304" max="2304" width="10.625" style="3" customWidth="1"/>
    <col min="2305" max="2305" width="13.125" style="3" customWidth="1"/>
    <col min="2306" max="2306" width="28.625" style="3" customWidth="1"/>
    <col min="2307" max="2307" width="4.625" style="3" customWidth="1"/>
    <col min="2308" max="2308" width="6.625" style="3" customWidth="1"/>
    <col min="2309" max="2309" width="10.625" style="3" customWidth="1"/>
    <col min="2310" max="2310" width="13.125" style="3" customWidth="1"/>
    <col min="2311" max="2311" width="28.625" style="3" customWidth="1"/>
    <col min="2312" max="2312" width="4.625" style="3" customWidth="1"/>
    <col min="2313" max="2313" width="6.625" style="3" customWidth="1"/>
    <col min="2314" max="2314" width="2.625" style="3" customWidth="1"/>
    <col min="2315" max="2316" width="0" style="3" hidden="1" customWidth="1"/>
    <col min="2317" max="2558" width="8.625" style="3"/>
    <col min="2559" max="2559" width="2.625" style="3" customWidth="1"/>
    <col min="2560" max="2560" width="10.625" style="3" customWidth="1"/>
    <col min="2561" max="2561" width="13.125" style="3" customWidth="1"/>
    <col min="2562" max="2562" width="28.625" style="3" customWidth="1"/>
    <col min="2563" max="2563" width="4.625" style="3" customWidth="1"/>
    <col min="2564" max="2564" width="6.625" style="3" customWidth="1"/>
    <col min="2565" max="2565" width="10.625" style="3" customWidth="1"/>
    <col min="2566" max="2566" width="13.125" style="3" customWidth="1"/>
    <col min="2567" max="2567" width="28.625" style="3" customWidth="1"/>
    <col min="2568" max="2568" width="4.625" style="3" customWidth="1"/>
    <col min="2569" max="2569" width="6.625" style="3" customWidth="1"/>
    <col min="2570" max="2570" width="2.625" style="3" customWidth="1"/>
    <col min="2571" max="2572" width="0" style="3" hidden="1" customWidth="1"/>
    <col min="2573" max="2814" width="8.625" style="3"/>
    <col min="2815" max="2815" width="2.625" style="3" customWidth="1"/>
    <col min="2816" max="2816" width="10.625" style="3" customWidth="1"/>
    <col min="2817" max="2817" width="13.125" style="3" customWidth="1"/>
    <col min="2818" max="2818" width="28.625" style="3" customWidth="1"/>
    <col min="2819" max="2819" width="4.625" style="3" customWidth="1"/>
    <col min="2820" max="2820" width="6.625" style="3" customWidth="1"/>
    <col min="2821" max="2821" width="10.625" style="3" customWidth="1"/>
    <col min="2822" max="2822" width="13.125" style="3" customWidth="1"/>
    <col min="2823" max="2823" width="28.625" style="3" customWidth="1"/>
    <col min="2824" max="2824" width="4.625" style="3" customWidth="1"/>
    <col min="2825" max="2825" width="6.625" style="3" customWidth="1"/>
    <col min="2826" max="2826" width="2.625" style="3" customWidth="1"/>
    <col min="2827" max="2828" width="0" style="3" hidden="1" customWidth="1"/>
    <col min="2829" max="3070" width="8.625" style="3"/>
    <col min="3071" max="3071" width="2.625" style="3" customWidth="1"/>
    <col min="3072" max="3072" width="10.625" style="3" customWidth="1"/>
    <col min="3073" max="3073" width="13.125" style="3" customWidth="1"/>
    <col min="3074" max="3074" width="28.625" style="3" customWidth="1"/>
    <col min="3075" max="3075" width="4.625" style="3" customWidth="1"/>
    <col min="3076" max="3076" width="6.625" style="3" customWidth="1"/>
    <col min="3077" max="3077" width="10.625" style="3" customWidth="1"/>
    <col min="3078" max="3078" width="13.125" style="3" customWidth="1"/>
    <col min="3079" max="3079" width="28.625" style="3" customWidth="1"/>
    <col min="3080" max="3080" width="4.625" style="3" customWidth="1"/>
    <col min="3081" max="3081" width="6.625" style="3" customWidth="1"/>
    <col min="3082" max="3082" width="2.625" style="3" customWidth="1"/>
    <col min="3083" max="3084" width="0" style="3" hidden="1" customWidth="1"/>
    <col min="3085" max="3326" width="8.625" style="3"/>
    <col min="3327" max="3327" width="2.625" style="3" customWidth="1"/>
    <col min="3328" max="3328" width="10.625" style="3" customWidth="1"/>
    <col min="3329" max="3329" width="13.125" style="3" customWidth="1"/>
    <col min="3330" max="3330" width="28.625" style="3" customWidth="1"/>
    <col min="3331" max="3331" width="4.625" style="3" customWidth="1"/>
    <col min="3332" max="3332" width="6.625" style="3" customWidth="1"/>
    <col min="3333" max="3333" width="10.625" style="3" customWidth="1"/>
    <col min="3334" max="3334" width="13.125" style="3" customWidth="1"/>
    <col min="3335" max="3335" width="28.625" style="3" customWidth="1"/>
    <col min="3336" max="3336" width="4.625" style="3" customWidth="1"/>
    <col min="3337" max="3337" width="6.625" style="3" customWidth="1"/>
    <col min="3338" max="3338" width="2.625" style="3" customWidth="1"/>
    <col min="3339" max="3340" width="0" style="3" hidden="1" customWidth="1"/>
    <col min="3341" max="3582" width="8.625" style="3"/>
    <col min="3583" max="3583" width="2.625" style="3" customWidth="1"/>
    <col min="3584" max="3584" width="10.625" style="3" customWidth="1"/>
    <col min="3585" max="3585" width="13.125" style="3" customWidth="1"/>
    <col min="3586" max="3586" width="28.625" style="3" customWidth="1"/>
    <col min="3587" max="3587" width="4.625" style="3" customWidth="1"/>
    <col min="3588" max="3588" width="6.625" style="3" customWidth="1"/>
    <col min="3589" max="3589" width="10.625" style="3" customWidth="1"/>
    <col min="3590" max="3590" width="13.125" style="3" customWidth="1"/>
    <col min="3591" max="3591" width="28.625" style="3" customWidth="1"/>
    <col min="3592" max="3592" width="4.625" style="3" customWidth="1"/>
    <col min="3593" max="3593" width="6.625" style="3" customWidth="1"/>
    <col min="3594" max="3594" width="2.625" style="3" customWidth="1"/>
    <col min="3595" max="3596" width="0" style="3" hidden="1" customWidth="1"/>
    <col min="3597" max="3838" width="8.625" style="3"/>
    <col min="3839" max="3839" width="2.625" style="3" customWidth="1"/>
    <col min="3840" max="3840" width="10.625" style="3" customWidth="1"/>
    <col min="3841" max="3841" width="13.125" style="3" customWidth="1"/>
    <col min="3842" max="3842" width="28.625" style="3" customWidth="1"/>
    <col min="3843" max="3843" width="4.625" style="3" customWidth="1"/>
    <col min="3844" max="3844" width="6.625" style="3" customWidth="1"/>
    <col min="3845" max="3845" width="10.625" style="3" customWidth="1"/>
    <col min="3846" max="3846" width="13.125" style="3" customWidth="1"/>
    <col min="3847" max="3847" width="28.625" style="3" customWidth="1"/>
    <col min="3848" max="3848" width="4.625" style="3" customWidth="1"/>
    <col min="3849" max="3849" width="6.625" style="3" customWidth="1"/>
    <col min="3850" max="3850" width="2.625" style="3" customWidth="1"/>
    <col min="3851" max="3852" width="0" style="3" hidden="1" customWidth="1"/>
    <col min="3853" max="4094" width="8.625" style="3"/>
    <col min="4095" max="4095" width="2.625" style="3" customWidth="1"/>
    <col min="4096" max="4096" width="10.625" style="3" customWidth="1"/>
    <col min="4097" max="4097" width="13.125" style="3" customWidth="1"/>
    <col min="4098" max="4098" width="28.625" style="3" customWidth="1"/>
    <col min="4099" max="4099" width="4.625" style="3" customWidth="1"/>
    <col min="4100" max="4100" width="6.625" style="3" customWidth="1"/>
    <col min="4101" max="4101" width="10.625" style="3" customWidth="1"/>
    <col min="4102" max="4102" width="13.125" style="3" customWidth="1"/>
    <col min="4103" max="4103" width="28.625" style="3" customWidth="1"/>
    <col min="4104" max="4104" width="4.625" style="3" customWidth="1"/>
    <col min="4105" max="4105" width="6.625" style="3" customWidth="1"/>
    <col min="4106" max="4106" width="2.625" style="3" customWidth="1"/>
    <col min="4107" max="4108" width="0" style="3" hidden="1" customWidth="1"/>
    <col min="4109" max="4350" width="8.625" style="3"/>
    <col min="4351" max="4351" width="2.625" style="3" customWidth="1"/>
    <col min="4352" max="4352" width="10.625" style="3" customWidth="1"/>
    <col min="4353" max="4353" width="13.125" style="3" customWidth="1"/>
    <col min="4354" max="4354" width="28.625" style="3" customWidth="1"/>
    <col min="4355" max="4355" width="4.625" style="3" customWidth="1"/>
    <col min="4356" max="4356" width="6.625" style="3" customWidth="1"/>
    <col min="4357" max="4357" width="10.625" style="3" customWidth="1"/>
    <col min="4358" max="4358" width="13.125" style="3" customWidth="1"/>
    <col min="4359" max="4359" width="28.625" style="3" customWidth="1"/>
    <col min="4360" max="4360" width="4.625" style="3" customWidth="1"/>
    <col min="4361" max="4361" width="6.625" style="3" customWidth="1"/>
    <col min="4362" max="4362" width="2.625" style="3" customWidth="1"/>
    <col min="4363" max="4364" width="0" style="3" hidden="1" customWidth="1"/>
    <col min="4365" max="4606" width="8.625" style="3"/>
    <col min="4607" max="4607" width="2.625" style="3" customWidth="1"/>
    <col min="4608" max="4608" width="10.625" style="3" customWidth="1"/>
    <col min="4609" max="4609" width="13.125" style="3" customWidth="1"/>
    <col min="4610" max="4610" width="28.625" style="3" customWidth="1"/>
    <col min="4611" max="4611" width="4.625" style="3" customWidth="1"/>
    <col min="4612" max="4612" width="6.625" style="3" customWidth="1"/>
    <col min="4613" max="4613" width="10.625" style="3" customWidth="1"/>
    <col min="4614" max="4614" width="13.125" style="3" customWidth="1"/>
    <col min="4615" max="4615" width="28.625" style="3" customWidth="1"/>
    <col min="4616" max="4616" width="4.625" style="3" customWidth="1"/>
    <col min="4617" max="4617" width="6.625" style="3" customWidth="1"/>
    <col min="4618" max="4618" width="2.625" style="3" customWidth="1"/>
    <col min="4619" max="4620" width="0" style="3" hidden="1" customWidth="1"/>
    <col min="4621" max="4862" width="8.625" style="3"/>
    <col min="4863" max="4863" width="2.625" style="3" customWidth="1"/>
    <col min="4864" max="4864" width="10.625" style="3" customWidth="1"/>
    <col min="4865" max="4865" width="13.125" style="3" customWidth="1"/>
    <col min="4866" max="4866" width="28.625" style="3" customWidth="1"/>
    <col min="4867" max="4867" width="4.625" style="3" customWidth="1"/>
    <col min="4868" max="4868" width="6.625" style="3" customWidth="1"/>
    <col min="4869" max="4869" width="10.625" style="3" customWidth="1"/>
    <col min="4870" max="4870" width="13.125" style="3" customWidth="1"/>
    <col min="4871" max="4871" width="28.625" style="3" customWidth="1"/>
    <col min="4872" max="4872" width="4.625" style="3" customWidth="1"/>
    <col min="4873" max="4873" width="6.625" style="3" customWidth="1"/>
    <col min="4874" max="4874" width="2.625" style="3" customWidth="1"/>
    <col min="4875" max="4876" width="0" style="3" hidden="1" customWidth="1"/>
    <col min="4877" max="5118" width="8.625" style="3"/>
    <col min="5119" max="5119" width="2.625" style="3" customWidth="1"/>
    <col min="5120" max="5120" width="10.625" style="3" customWidth="1"/>
    <col min="5121" max="5121" width="13.125" style="3" customWidth="1"/>
    <col min="5122" max="5122" width="28.625" style="3" customWidth="1"/>
    <col min="5123" max="5123" width="4.625" style="3" customWidth="1"/>
    <col min="5124" max="5124" width="6.625" style="3" customWidth="1"/>
    <col min="5125" max="5125" width="10.625" style="3" customWidth="1"/>
    <col min="5126" max="5126" width="13.125" style="3" customWidth="1"/>
    <col min="5127" max="5127" width="28.625" style="3" customWidth="1"/>
    <col min="5128" max="5128" width="4.625" style="3" customWidth="1"/>
    <col min="5129" max="5129" width="6.625" style="3" customWidth="1"/>
    <col min="5130" max="5130" width="2.625" style="3" customWidth="1"/>
    <col min="5131" max="5132" width="0" style="3" hidden="1" customWidth="1"/>
    <col min="5133" max="5374" width="8.625" style="3"/>
    <col min="5375" max="5375" width="2.625" style="3" customWidth="1"/>
    <col min="5376" max="5376" width="10.625" style="3" customWidth="1"/>
    <col min="5377" max="5377" width="13.125" style="3" customWidth="1"/>
    <col min="5378" max="5378" width="28.625" style="3" customWidth="1"/>
    <col min="5379" max="5379" width="4.625" style="3" customWidth="1"/>
    <col min="5380" max="5380" width="6.625" style="3" customWidth="1"/>
    <col min="5381" max="5381" width="10.625" style="3" customWidth="1"/>
    <col min="5382" max="5382" width="13.125" style="3" customWidth="1"/>
    <col min="5383" max="5383" width="28.625" style="3" customWidth="1"/>
    <col min="5384" max="5384" width="4.625" style="3" customWidth="1"/>
    <col min="5385" max="5385" width="6.625" style="3" customWidth="1"/>
    <col min="5386" max="5386" width="2.625" style="3" customWidth="1"/>
    <col min="5387" max="5388" width="0" style="3" hidden="1" customWidth="1"/>
    <col min="5389" max="5630" width="8.625" style="3"/>
    <col min="5631" max="5631" width="2.625" style="3" customWidth="1"/>
    <col min="5632" max="5632" width="10.625" style="3" customWidth="1"/>
    <col min="5633" max="5633" width="13.125" style="3" customWidth="1"/>
    <col min="5634" max="5634" width="28.625" style="3" customWidth="1"/>
    <col min="5635" max="5635" width="4.625" style="3" customWidth="1"/>
    <col min="5636" max="5636" width="6.625" style="3" customWidth="1"/>
    <col min="5637" max="5637" width="10.625" style="3" customWidth="1"/>
    <col min="5638" max="5638" width="13.125" style="3" customWidth="1"/>
    <col min="5639" max="5639" width="28.625" style="3" customWidth="1"/>
    <col min="5640" max="5640" width="4.625" style="3" customWidth="1"/>
    <col min="5641" max="5641" width="6.625" style="3" customWidth="1"/>
    <col min="5642" max="5642" width="2.625" style="3" customWidth="1"/>
    <col min="5643" max="5644" width="0" style="3" hidden="1" customWidth="1"/>
    <col min="5645" max="5886" width="8.625" style="3"/>
    <col min="5887" max="5887" width="2.625" style="3" customWidth="1"/>
    <col min="5888" max="5888" width="10.625" style="3" customWidth="1"/>
    <col min="5889" max="5889" width="13.125" style="3" customWidth="1"/>
    <col min="5890" max="5890" width="28.625" style="3" customWidth="1"/>
    <col min="5891" max="5891" width="4.625" style="3" customWidth="1"/>
    <col min="5892" max="5892" width="6.625" style="3" customWidth="1"/>
    <col min="5893" max="5893" width="10.625" style="3" customWidth="1"/>
    <col min="5894" max="5894" width="13.125" style="3" customWidth="1"/>
    <col min="5895" max="5895" width="28.625" style="3" customWidth="1"/>
    <col min="5896" max="5896" width="4.625" style="3" customWidth="1"/>
    <col min="5897" max="5897" width="6.625" style="3" customWidth="1"/>
    <col min="5898" max="5898" width="2.625" style="3" customWidth="1"/>
    <col min="5899" max="5900" width="0" style="3" hidden="1" customWidth="1"/>
    <col min="5901" max="6142" width="8.625" style="3"/>
    <col min="6143" max="6143" width="2.625" style="3" customWidth="1"/>
    <col min="6144" max="6144" width="10.625" style="3" customWidth="1"/>
    <col min="6145" max="6145" width="13.125" style="3" customWidth="1"/>
    <col min="6146" max="6146" width="28.625" style="3" customWidth="1"/>
    <col min="6147" max="6147" width="4.625" style="3" customWidth="1"/>
    <col min="6148" max="6148" width="6.625" style="3" customWidth="1"/>
    <col min="6149" max="6149" width="10.625" style="3" customWidth="1"/>
    <col min="6150" max="6150" width="13.125" style="3" customWidth="1"/>
    <col min="6151" max="6151" width="28.625" style="3" customWidth="1"/>
    <col min="6152" max="6152" width="4.625" style="3" customWidth="1"/>
    <col min="6153" max="6153" width="6.625" style="3" customWidth="1"/>
    <col min="6154" max="6154" width="2.625" style="3" customWidth="1"/>
    <col min="6155" max="6156" width="0" style="3" hidden="1" customWidth="1"/>
    <col min="6157" max="6398" width="8.625" style="3"/>
    <col min="6399" max="6399" width="2.625" style="3" customWidth="1"/>
    <col min="6400" max="6400" width="10.625" style="3" customWidth="1"/>
    <col min="6401" max="6401" width="13.125" style="3" customWidth="1"/>
    <col min="6402" max="6402" width="28.625" style="3" customWidth="1"/>
    <col min="6403" max="6403" width="4.625" style="3" customWidth="1"/>
    <col min="6404" max="6404" width="6.625" style="3" customWidth="1"/>
    <col min="6405" max="6405" width="10.625" style="3" customWidth="1"/>
    <col min="6406" max="6406" width="13.125" style="3" customWidth="1"/>
    <col min="6407" max="6407" width="28.625" style="3" customWidth="1"/>
    <col min="6408" max="6408" width="4.625" style="3" customWidth="1"/>
    <col min="6409" max="6409" width="6.625" style="3" customWidth="1"/>
    <col min="6410" max="6410" width="2.625" style="3" customWidth="1"/>
    <col min="6411" max="6412" width="0" style="3" hidden="1" customWidth="1"/>
    <col min="6413" max="6654" width="8.625" style="3"/>
    <col min="6655" max="6655" width="2.625" style="3" customWidth="1"/>
    <col min="6656" max="6656" width="10.625" style="3" customWidth="1"/>
    <col min="6657" max="6657" width="13.125" style="3" customWidth="1"/>
    <col min="6658" max="6658" width="28.625" style="3" customWidth="1"/>
    <col min="6659" max="6659" width="4.625" style="3" customWidth="1"/>
    <col min="6660" max="6660" width="6.625" style="3" customWidth="1"/>
    <col min="6661" max="6661" width="10.625" style="3" customWidth="1"/>
    <col min="6662" max="6662" width="13.125" style="3" customWidth="1"/>
    <col min="6663" max="6663" width="28.625" style="3" customWidth="1"/>
    <col min="6664" max="6664" width="4.625" style="3" customWidth="1"/>
    <col min="6665" max="6665" width="6.625" style="3" customWidth="1"/>
    <col min="6666" max="6666" width="2.625" style="3" customWidth="1"/>
    <col min="6667" max="6668" width="0" style="3" hidden="1" customWidth="1"/>
    <col min="6669" max="6910" width="8.625" style="3"/>
    <col min="6911" max="6911" width="2.625" style="3" customWidth="1"/>
    <col min="6912" max="6912" width="10.625" style="3" customWidth="1"/>
    <col min="6913" max="6913" width="13.125" style="3" customWidth="1"/>
    <col min="6914" max="6914" width="28.625" style="3" customWidth="1"/>
    <col min="6915" max="6915" width="4.625" style="3" customWidth="1"/>
    <col min="6916" max="6916" width="6.625" style="3" customWidth="1"/>
    <col min="6917" max="6917" width="10.625" style="3" customWidth="1"/>
    <col min="6918" max="6918" width="13.125" style="3" customWidth="1"/>
    <col min="6919" max="6919" width="28.625" style="3" customWidth="1"/>
    <col min="6920" max="6920" width="4.625" style="3" customWidth="1"/>
    <col min="6921" max="6921" width="6.625" style="3" customWidth="1"/>
    <col min="6922" max="6922" width="2.625" style="3" customWidth="1"/>
    <col min="6923" max="6924" width="0" style="3" hidden="1" customWidth="1"/>
    <col min="6925" max="7166" width="8.625" style="3"/>
    <col min="7167" max="7167" width="2.625" style="3" customWidth="1"/>
    <col min="7168" max="7168" width="10.625" style="3" customWidth="1"/>
    <col min="7169" max="7169" width="13.125" style="3" customWidth="1"/>
    <col min="7170" max="7170" width="28.625" style="3" customWidth="1"/>
    <col min="7171" max="7171" width="4.625" style="3" customWidth="1"/>
    <col min="7172" max="7172" width="6.625" style="3" customWidth="1"/>
    <col min="7173" max="7173" width="10.625" style="3" customWidth="1"/>
    <col min="7174" max="7174" width="13.125" style="3" customWidth="1"/>
    <col min="7175" max="7175" width="28.625" style="3" customWidth="1"/>
    <col min="7176" max="7176" width="4.625" style="3" customWidth="1"/>
    <col min="7177" max="7177" width="6.625" style="3" customWidth="1"/>
    <col min="7178" max="7178" width="2.625" style="3" customWidth="1"/>
    <col min="7179" max="7180" width="0" style="3" hidden="1" customWidth="1"/>
    <col min="7181" max="7422" width="8.625" style="3"/>
    <col min="7423" max="7423" width="2.625" style="3" customWidth="1"/>
    <col min="7424" max="7424" width="10.625" style="3" customWidth="1"/>
    <col min="7425" max="7425" width="13.125" style="3" customWidth="1"/>
    <col min="7426" max="7426" width="28.625" style="3" customWidth="1"/>
    <col min="7427" max="7427" width="4.625" style="3" customWidth="1"/>
    <col min="7428" max="7428" width="6.625" style="3" customWidth="1"/>
    <col min="7429" max="7429" width="10.625" style="3" customWidth="1"/>
    <col min="7430" max="7430" width="13.125" style="3" customWidth="1"/>
    <col min="7431" max="7431" width="28.625" style="3" customWidth="1"/>
    <col min="7432" max="7432" width="4.625" style="3" customWidth="1"/>
    <col min="7433" max="7433" width="6.625" style="3" customWidth="1"/>
    <col min="7434" max="7434" width="2.625" style="3" customWidth="1"/>
    <col min="7435" max="7436" width="0" style="3" hidden="1" customWidth="1"/>
    <col min="7437" max="7678" width="8.625" style="3"/>
    <col min="7679" max="7679" width="2.625" style="3" customWidth="1"/>
    <col min="7680" max="7680" width="10.625" style="3" customWidth="1"/>
    <col min="7681" max="7681" width="13.125" style="3" customWidth="1"/>
    <col min="7682" max="7682" width="28.625" style="3" customWidth="1"/>
    <col min="7683" max="7683" width="4.625" style="3" customWidth="1"/>
    <col min="7684" max="7684" width="6.625" style="3" customWidth="1"/>
    <col min="7685" max="7685" width="10.625" style="3" customWidth="1"/>
    <col min="7686" max="7686" width="13.125" style="3" customWidth="1"/>
    <col min="7687" max="7687" width="28.625" style="3" customWidth="1"/>
    <col min="7688" max="7688" width="4.625" style="3" customWidth="1"/>
    <col min="7689" max="7689" width="6.625" style="3" customWidth="1"/>
    <col min="7690" max="7690" width="2.625" style="3" customWidth="1"/>
    <col min="7691" max="7692" width="0" style="3" hidden="1" customWidth="1"/>
    <col min="7693" max="7934" width="8.625" style="3"/>
    <col min="7935" max="7935" width="2.625" style="3" customWidth="1"/>
    <col min="7936" max="7936" width="10.625" style="3" customWidth="1"/>
    <col min="7937" max="7937" width="13.125" style="3" customWidth="1"/>
    <col min="7938" max="7938" width="28.625" style="3" customWidth="1"/>
    <col min="7939" max="7939" width="4.625" style="3" customWidth="1"/>
    <col min="7940" max="7940" width="6.625" style="3" customWidth="1"/>
    <col min="7941" max="7941" width="10.625" style="3" customWidth="1"/>
    <col min="7942" max="7942" width="13.125" style="3" customWidth="1"/>
    <col min="7943" max="7943" width="28.625" style="3" customWidth="1"/>
    <col min="7944" max="7944" width="4.625" style="3" customWidth="1"/>
    <col min="7945" max="7945" width="6.625" style="3" customWidth="1"/>
    <col min="7946" max="7946" width="2.625" style="3" customWidth="1"/>
    <col min="7947" max="7948" width="0" style="3" hidden="1" customWidth="1"/>
    <col min="7949" max="8190" width="8.625" style="3"/>
    <col min="8191" max="8191" width="2.625" style="3" customWidth="1"/>
    <col min="8192" max="8192" width="10.625" style="3" customWidth="1"/>
    <col min="8193" max="8193" width="13.125" style="3" customWidth="1"/>
    <col min="8194" max="8194" width="28.625" style="3" customWidth="1"/>
    <col min="8195" max="8195" width="4.625" style="3" customWidth="1"/>
    <col min="8196" max="8196" width="6.625" style="3" customWidth="1"/>
    <col min="8197" max="8197" width="10.625" style="3" customWidth="1"/>
    <col min="8198" max="8198" width="13.125" style="3" customWidth="1"/>
    <col min="8199" max="8199" width="28.625" style="3" customWidth="1"/>
    <col min="8200" max="8200" width="4.625" style="3" customWidth="1"/>
    <col min="8201" max="8201" width="6.625" style="3" customWidth="1"/>
    <col min="8202" max="8202" width="2.625" style="3" customWidth="1"/>
    <col min="8203" max="8204" width="0" style="3" hidden="1" customWidth="1"/>
    <col min="8205" max="8446" width="8.625" style="3"/>
    <col min="8447" max="8447" width="2.625" style="3" customWidth="1"/>
    <col min="8448" max="8448" width="10.625" style="3" customWidth="1"/>
    <col min="8449" max="8449" width="13.125" style="3" customWidth="1"/>
    <col min="8450" max="8450" width="28.625" style="3" customWidth="1"/>
    <col min="8451" max="8451" width="4.625" style="3" customWidth="1"/>
    <col min="8452" max="8452" width="6.625" style="3" customWidth="1"/>
    <col min="8453" max="8453" width="10.625" style="3" customWidth="1"/>
    <col min="8454" max="8454" width="13.125" style="3" customWidth="1"/>
    <col min="8455" max="8455" width="28.625" style="3" customWidth="1"/>
    <col min="8456" max="8456" width="4.625" style="3" customWidth="1"/>
    <col min="8457" max="8457" width="6.625" style="3" customWidth="1"/>
    <col min="8458" max="8458" width="2.625" style="3" customWidth="1"/>
    <col min="8459" max="8460" width="0" style="3" hidden="1" customWidth="1"/>
    <col min="8461" max="8702" width="8.625" style="3"/>
    <col min="8703" max="8703" width="2.625" style="3" customWidth="1"/>
    <col min="8704" max="8704" width="10.625" style="3" customWidth="1"/>
    <col min="8705" max="8705" width="13.125" style="3" customWidth="1"/>
    <col min="8706" max="8706" width="28.625" style="3" customWidth="1"/>
    <col min="8707" max="8707" width="4.625" style="3" customWidth="1"/>
    <col min="8708" max="8708" width="6.625" style="3" customWidth="1"/>
    <col min="8709" max="8709" width="10.625" style="3" customWidth="1"/>
    <col min="8710" max="8710" width="13.125" style="3" customWidth="1"/>
    <col min="8711" max="8711" width="28.625" style="3" customWidth="1"/>
    <col min="8712" max="8712" width="4.625" style="3" customWidth="1"/>
    <col min="8713" max="8713" width="6.625" style="3" customWidth="1"/>
    <col min="8714" max="8714" width="2.625" style="3" customWidth="1"/>
    <col min="8715" max="8716" width="0" style="3" hidden="1" customWidth="1"/>
    <col min="8717" max="8958" width="8.625" style="3"/>
    <col min="8959" max="8959" width="2.625" style="3" customWidth="1"/>
    <col min="8960" max="8960" width="10.625" style="3" customWidth="1"/>
    <col min="8961" max="8961" width="13.125" style="3" customWidth="1"/>
    <col min="8962" max="8962" width="28.625" style="3" customWidth="1"/>
    <col min="8963" max="8963" width="4.625" style="3" customWidth="1"/>
    <col min="8964" max="8964" width="6.625" style="3" customWidth="1"/>
    <col min="8965" max="8965" width="10.625" style="3" customWidth="1"/>
    <col min="8966" max="8966" width="13.125" style="3" customWidth="1"/>
    <col min="8967" max="8967" width="28.625" style="3" customWidth="1"/>
    <col min="8968" max="8968" width="4.625" style="3" customWidth="1"/>
    <col min="8969" max="8969" width="6.625" style="3" customWidth="1"/>
    <col min="8970" max="8970" width="2.625" style="3" customWidth="1"/>
    <col min="8971" max="8972" width="0" style="3" hidden="1" customWidth="1"/>
    <col min="8973" max="9214" width="8.625" style="3"/>
    <col min="9215" max="9215" width="2.625" style="3" customWidth="1"/>
    <col min="9216" max="9216" width="10.625" style="3" customWidth="1"/>
    <col min="9217" max="9217" width="13.125" style="3" customWidth="1"/>
    <col min="9218" max="9218" width="28.625" style="3" customWidth="1"/>
    <col min="9219" max="9219" width="4.625" style="3" customWidth="1"/>
    <col min="9220" max="9220" width="6.625" style="3" customWidth="1"/>
    <col min="9221" max="9221" width="10.625" style="3" customWidth="1"/>
    <col min="9222" max="9222" width="13.125" style="3" customWidth="1"/>
    <col min="9223" max="9223" width="28.625" style="3" customWidth="1"/>
    <col min="9224" max="9224" width="4.625" style="3" customWidth="1"/>
    <col min="9225" max="9225" width="6.625" style="3" customWidth="1"/>
    <col min="9226" max="9226" width="2.625" style="3" customWidth="1"/>
    <col min="9227" max="9228" width="0" style="3" hidden="1" customWidth="1"/>
    <col min="9229" max="9470" width="8.625" style="3"/>
    <col min="9471" max="9471" width="2.625" style="3" customWidth="1"/>
    <col min="9472" max="9472" width="10.625" style="3" customWidth="1"/>
    <col min="9473" max="9473" width="13.125" style="3" customWidth="1"/>
    <col min="9474" max="9474" width="28.625" style="3" customWidth="1"/>
    <col min="9475" max="9475" width="4.625" style="3" customWidth="1"/>
    <col min="9476" max="9476" width="6.625" style="3" customWidth="1"/>
    <col min="9477" max="9477" width="10.625" style="3" customWidth="1"/>
    <col min="9478" max="9478" width="13.125" style="3" customWidth="1"/>
    <col min="9479" max="9479" width="28.625" style="3" customWidth="1"/>
    <col min="9480" max="9480" width="4.625" style="3" customWidth="1"/>
    <col min="9481" max="9481" width="6.625" style="3" customWidth="1"/>
    <col min="9482" max="9482" width="2.625" style="3" customWidth="1"/>
    <col min="9483" max="9484" width="0" style="3" hidden="1" customWidth="1"/>
    <col min="9485" max="9726" width="8.625" style="3"/>
    <col min="9727" max="9727" width="2.625" style="3" customWidth="1"/>
    <col min="9728" max="9728" width="10.625" style="3" customWidth="1"/>
    <col min="9729" max="9729" width="13.125" style="3" customWidth="1"/>
    <col min="9730" max="9730" width="28.625" style="3" customWidth="1"/>
    <col min="9731" max="9731" width="4.625" style="3" customWidth="1"/>
    <col min="9732" max="9732" width="6.625" style="3" customWidth="1"/>
    <col min="9733" max="9733" width="10.625" style="3" customWidth="1"/>
    <col min="9734" max="9734" width="13.125" style="3" customWidth="1"/>
    <col min="9735" max="9735" width="28.625" style="3" customWidth="1"/>
    <col min="9736" max="9736" width="4.625" style="3" customWidth="1"/>
    <col min="9737" max="9737" width="6.625" style="3" customWidth="1"/>
    <col min="9738" max="9738" width="2.625" style="3" customWidth="1"/>
    <col min="9739" max="9740" width="0" style="3" hidden="1" customWidth="1"/>
    <col min="9741" max="9982" width="8.625" style="3"/>
    <col min="9983" max="9983" width="2.625" style="3" customWidth="1"/>
    <col min="9984" max="9984" width="10.625" style="3" customWidth="1"/>
    <col min="9985" max="9985" width="13.125" style="3" customWidth="1"/>
    <col min="9986" max="9986" width="28.625" style="3" customWidth="1"/>
    <col min="9987" max="9987" width="4.625" style="3" customWidth="1"/>
    <col min="9988" max="9988" width="6.625" style="3" customWidth="1"/>
    <col min="9989" max="9989" width="10.625" style="3" customWidth="1"/>
    <col min="9990" max="9990" width="13.125" style="3" customWidth="1"/>
    <col min="9991" max="9991" width="28.625" style="3" customWidth="1"/>
    <col min="9992" max="9992" width="4.625" style="3" customWidth="1"/>
    <col min="9993" max="9993" width="6.625" style="3" customWidth="1"/>
    <col min="9994" max="9994" width="2.625" style="3" customWidth="1"/>
    <col min="9995" max="9996" width="0" style="3" hidden="1" customWidth="1"/>
    <col min="9997" max="10238" width="8.625" style="3"/>
    <col min="10239" max="10239" width="2.625" style="3" customWidth="1"/>
    <col min="10240" max="10240" width="10.625" style="3" customWidth="1"/>
    <col min="10241" max="10241" width="13.125" style="3" customWidth="1"/>
    <col min="10242" max="10242" width="28.625" style="3" customWidth="1"/>
    <col min="10243" max="10243" width="4.625" style="3" customWidth="1"/>
    <col min="10244" max="10244" width="6.625" style="3" customWidth="1"/>
    <col min="10245" max="10245" width="10.625" style="3" customWidth="1"/>
    <col min="10246" max="10246" width="13.125" style="3" customWidth="1"/>
    <col min="10247" max="10247" width="28.625" style="3" customWidth="1"/>
    <col min="10248" max="10248" width="4.625" style="3" customWidth="1"/>
    <col min="10249" max="10249" width="6.625" style="3" customWidth="1"/>
    <col min="10250" max="10250" width="2.625" style="3" customWidth="1"/>
    <col min="10251" max="10252" width="0" style="3" hidden="1" customWidth="1"/>
    <col min="10253" max="10494" width="8.625" style="3"/>
    <col min="10495" max="10495" width="2.625" style="3" customWidth="1"/>
    <col min="10496" max="10496" width="10.625" style="3" customWidth="1"/>
    <col min="10497" max="10497" width="13.125" style="3" customWidth="1"/>
    <col min="10498" max="10498" width="28.625" style="3" customWidth="1"/>
    <col min="10499" max="10499" width="4.625" style="3" customWidth="1"/>
    <col min="10500" max="10500" width="6.625" style="3" customWidth="1"/>
    <col min="10501" max="10501" width="10.625" style="3" customWidth="1"/>
    <col min="10502" max="10502" width="13.125" style="3" customWidth="1"/>
    <col min="10503" max="10503" width="28.625" style="3" customWidth="1"/>
    <col min="10504" max="10504" width="4.625" style="3" customWidth="1"/>
    <col min="10505" max="10505" width="6.625" style="3" customWidth="1"/>
    <col min="10506" max="10506" width="2.625" style="3" customWidth="1"/>
    <col min="10507" max="10508" width="0" style="3" hidden="1" customWidth="1"/>
    <col min="10509" max="10750" width="8.625" style="3"/>
    <col min="10751" max="10751" width="2.625" style="3" customWidth="1"/>
    <col min="10752" max="10752" width="10.625" style="3" customWidth="1"/>
    <col min="10753" max="10753" width="13.125" style="3" customWidth="1"/>
    <col min="10754" max="10754" width="28.625" style="3" customWidth="1"/>
    <col min="10755" max="10755" width="4.625" style="3" customWidth="1"/>
    <col min="10756" max="10756" width="6.625" style="3" customWidth="1"/>
    <col min="10757" max="10757" width="10.625" style="3" customWidth="1"/>
    <col min="10758" max="10758" width="13.125" style="3" customWidth="1"/>
    <col min="10759" max="10759" width="28.625" style="3" customWidth="1"/>
    <col min="10760" max="10760" width="4.625" style="3" customWidth="1"/>
    <col min="10761" max="10761" width="6.625" style="3" customWidth="1"/>
    <col min="10762" max="10762" width="2.625" style="3" customWidth="1"/>
    <col min="10763" max="10764" width="0" style="3" hidden="1" customWidth="1"/>
    <col min="10765" max="11006" width="8.625" style="3"/>
    <col min="11007" max="11007" width="2.625" style="3" customWidth="1"/>
    <col min="11008" max="11008" width="10.625" style="3" customWidth="1"/>
    <col min="11009" max="11009" width="13.125" style="3" customWidth="1"/>
    <col min="11010" max="11010" width="28.625" style="3" customWidth="1"/>
    <col min="11011" max="11011" width="4.625" style="3" customWidth="1"/>
    <col min="11012" max="11012" width="6.625" style="3" customWidth="1"/>
    <col min="11013" max="11013" width="10.625" style="3" customWidth="1"/>
    <col min="11014" max="11014" width="13.125" style="3" customWidth="1"/>
    <col min="11015" max="11015" width="28.625" style="3" customWidth="1"/>
    <col min="11016" max="11016" width="4.625" style="3" customWidth="1"/>
    <col min="11017" max="11017" width="6.625" style="3" customWidth="1"/>
    <col min="11018" max="11018" width="2.625" style="3" customWidth="1"/>
    <col min="11019" max="11020" width="0" style="3" hidden="1" customWidth="1"/>
    <col min="11021" max="11262" width="8.625" style="3"/>
    <col min="11263" max="11263" width="2.625" style="3" customWidth="1"/>
    <col min="11264" max="11264" width="10.625" style="3" customWidth="1"/>
    <col min="11265" max="11265" width="13.125" style="3" customWidth="1"/>
    <col min="11266" max="11266" width="28.625" style="3" customWidth="1"/>
    <col min="11267" max="11267" width="4.625" style="3" customWidth="1"/>
    <col min="11268" max="11268" width="6.625" style="3" customWidth="1"/>
    <col min="11269" max="11269" width="10.625" style="3" customWidth="1"/>
    <col min="11270" max="11270" width="13.125" style="3" customWidth="1"/>
    <col min="11271" max="11271" width="28.625" style="3" customWidth="1"/>
    <col min="11272" max="11272" width="4.625" style="3" customWidth="1"/>
    <col min="11273" max="11273" width="6.625" style="3" customWidth="1"/>
    <col min="11274" max="11274" width="2.625" style="3" customWidth="1"/>
    <col min="11275" max="11276" width="0" style="3" hidden="1" customWidth="1"/>
    <col min="11277" max="11518" width="8.625" style="3"/>
    <col min="11519" max="11519" width="2.625" style="3" customWidth="1"/>
    <col min="11520" max="11520" width="10.625" style="3" customWidth="1"/>
    <col min="11521" max="11521" width="13.125" style="3" customWidth="1"/>
    <col min="11522" max="11522" width="28.625" style="3" customWidth="1"/>
    <col min="11523" max="11523" width="4.625" style="3" customWidth="1"/>
    <col min="11524" max="11524" width="6.625" style="3" customWidth="1"/>
    <col min="11525" max="11525" width="10.625" style="3" customWidth="1"/>
    <col min="11526" max="11526" width="13.125" style="3" customWidth="1"/>
    <col min="11527" max="11527" width="28.625" style="3" customWidth="1"/>
    <col min="11528" max="11528" width="4.625" style="3" customWidth="1"/>
    <col min="11529" max="11529" width="6.625" style="3" customWidth="1"/>
    <col min="11530" max="11530" width="2.625" style="3" customWidth="1"/>
    <col min="11531" max="11532" width="0" style="3" hidden="1" customWidth="1"/>
    <col min="11533" max="11774" width="8.625" style="3"/>
    <col min="11775" max="11775" width="2.625" style="3" customWidth="1"/>
    <col min="11776" max="11776" width="10.625" style="3" customWidth="1"/>
    <col min="11777" max="11777" width="13.125" style="3" customWidth="1"/>
    <col min="11778" max="11778" width="28.625" style="3" customWidth="1"/>
    <col min="11779" max="11779" width="4.625" style="3" customWidth="1"/>
    <col min="11780" max="11780" width="6.625" style="3" customWidth="1"/>
    <col min="11781" max="11781" width="10.625" style="3" customWidth="1"/>
    <col min="11782" max="11782" width="13.125" style="3" customWidth="1"/>
    <col min="11783" max="11783" width="28.625" style="3" customWidth="1"/>
    <col min="11784" max="11784" width="4.625" style="3" customWidth="1"/>
    <col min="11785" max="11785" width="6.625" style="3" customWidth="1"/>
    <col min="11786" max="11786" width="2.625" style="3" customWidth="1"/>
    <col min="11787" max="11788" width="0" style="3" hidden="1" customWidth="1"/>
    <col min="11789" max="12030" width="8.625" style="3"/>
    <col min="12031" max="12031" width="2.625" style="3" customWidth="1"/>
    <col min="12032" max="12032" width="10.625" style="3" customWidth="1"/>
    <col min="12033" max="12033" width="13.125" style="3" customWidth="1"/>
    <col min="12034" max="12034" width="28.625" style="3" customWidth="1"/>
    <col min="12035" max="12035" width="4.625" style="3" customWidth="1"/>
    <col min="12036" max="12036" width="6.625" style="3" customWidth="1"/>
    <col min="12037" max="12037" width="10.625" style="3" customWidth="1"/>
    <col min="12038" max="12038" width="13.125" style="3" customWidth="1"/>
    <col min="12039" max="12039" width="28.625" style="3" customWidth="1"/>
    <col min="12040" max="12040" width="4.625" style="3" customWidth="1"/>
    <col min="12041" max="12041" width="6.625" style="3" customWidth="1"/>
    <col min="12042" max="12042" width="2.625" style="3" customWidth="1"/>
    <col min="12043" max="12044" width="0" style="3" hidden="1" customWidth="1"/>
    <col min="12045" max="12286" width="8.625" style="3"/>
    <col min="12287" max="12287" width="2.625" style="3" customWidth="1"/>
    <col min="12288" max="12288" width="10.625" style="3" customWidth="1"/>
    <col min="12289" max="12289" width="13.125" style="3" customWidth="1"/>
    <col min="12290" max="12290" width="28.625" style="3" customWidth="1"/>
    <col min="12291" max="12291" width="4.625" style="3" customWidth="1"/>
    <col min="12292" max="12292" width="6.625" style="3" customWidth="1"/>
    <col min="12293" max="12293" width="10.625" style="3" customWidth="1"/>
    <col min="12294" max="12294" width="13.125" style="3" customWidth="1"/>
    <col min="12295" max="12295" width="28.625" style="3" customWidth="1"/>
    <col min="12296" max="12296" width="4.625" style="3" customWidth="1"/>
    <col min="12297" max="12297" width="6.625" style="3" customWidth="1"/>
    <col min="12298" max="12298" width="2.625" style="3" customWidth="1"/>
    <col min="12299" max="12300" width="0" style="3" hidden="1" customWidth="1"/>
    <col min="12301" max="12542" width="8.625" style="3"/>
    <col min="12543" max="12543" width="2.625" style="3" customWidth="1"/>
    <col min="12544" max="12544" width="10.625" style="3" customWidth="1"/>
    <col min="12545" max="12545" width="13.125" style="3" customWidth="1"/>
    <col min="12546" max="12546" width="28.625" style="3" customWidth="1"/>
    <col min="12547" max="12547" width="4.625" style="3" customWidth="1"/>
    <col min="12548" max="12548" width="6.625" style="3" customWidth="1"/>
    <col min="12549" max="12549" width="10.625" style="3" customWidth="1"/>
    <col min="12550" max="12550" width="13.125" style="3" customWidth="1"/>
    <col min="12551" max="12551" width="28.625" style="3" customWidth="1"/>
    <col min="12552" max="12552" width="4.625" style="3" customWidth="1"/>
    <col min="12553" max="12553" width="6.625" style="3" customWidth="1"/>
    <col min="12554" max="12554" width="2.625" style="3" customWidth="1"/>
    <col min="12555" max="12556" width="0" style="3" hidden="1" customWidth="1"/>
    <col min="12557" max="12798" width="8.625" style="3"/>
    <col min="12799" max="12799" width="2.625" style="3" customWidth="1"/>
    <col min="12800" max="12800" width="10.625" style="3" customWidth="1"/>
    <col min="12801" max="12801" width="13.125" style="3" customWidth="1"/>
    <col min="12802" max="12802" width="28.625" style="3" customWidth="1"/>
    <col min="12803" max="12803" width="4.625" style="3" customWidth="1"/>
    <col min="12804" max="12804" width="6.625" style="3" customWidth="1"/>
    <col min="12805" max="12805" width="10.625" style="3" customWidth="1"/>
    <col min="12806" max="12806" width="13.125" style="3" customWidth="1"/>
    <col min="12807" max="12807" width="28.625" style="3" customWidth="1"/>
    <col min="12808" max="12808" width="4.625" style="3" customWidth="1"/>
    <col min="12809" max="12809" width="6.625" style="3" customWidth="1"/>
    <col min="12810" max="12810" width="2.625" style="3" customWidth="1"/>
    <col min="12811" max="12812" width="0" style="3" hidden="1" customWidth="1"/>
    <col min="12813" max="13054" width="8.625" style="3"/>
    <col min="13055" max="13055" width="2.625" style="3" customWidth="1"/>
    <col min="13056" max="13056" width="10.625" style="3" customWidth="1"/>
    <col min="13057" max="13057" width="13.125" style="3" customWidth="1"/>
    <col min="13058" max="13058" width="28.625" style="3" customWidth="1"/>
    <col min="13059" max="13059" width="4.625" style="3" customWidth="1"/>
    <col min="13060" max="13060" width="6.625" style="3" customWidth="1"/>
    <col min="13061" max="13061" width="10.625" style="3" customWidth="1"/>
    <col min="13062" max="13062" width="13.125" style="3" customWidth="1"/>
    <col min="13063" max="13063" width="28.625" style="3" customWidth="1"/>
    <col min="13064" max="13064" width="4.625" style="3" customWidth="1"/>
    <col min="13065" max="13065" width="6.625" style="3" customWidth="1"/>
    <col min="13066" max="13066" width="2.625" style="3" customWidth="1"/>
    <col min="13067" max="13068" width="0" style="3" hidden="1" customWidth="1"/>
    <col min="13069" max="13310" width="8.625" style="3"/>
    <col min="13311" max="13311" width="2.625" style="3" customWidth="1"/>
    <col min="13312" max="13312" width="10.625" style="3" customWidth="1"/>
    <col min="13313" max="13313" width="13.125" style="3" customWidth="1"/>
    <col min="13314" max="13314" width="28.625" style="3" customWidth="1"/>
    <col min="13315" max="13315" width="4.625" style="3" customWidth="1"/>
    <col min="13316" max="13316" width="6.625" style="3" customWidth="1"/>
    <col min="13317" max="13317" width="10.625" style="3" customWidth="1"/>
    <col min="13318" max="13318" width="13.125" style="3" customWidth="1"/>
    <col min="13319" max="13319" width="28.625" style="3" customWidth="1"/>
    <col min="13320" max="13320" width="4.625" style="3" customWidth="1"/>
    <col min="13321" max="13321" width="6.625" style="3" customWidth="1"/>
    <col min="13322" max="13322" width="2.625" style="3" customWidth="1"/>
    <col min="13323" max="13324" width="0" style="3" hidden="1" customWidth="1"/>
    <col min="13325" max="13566" width="8.625" style="3"/>
    <col min="13567" max="13567" width="2.625" style="3" customWidth="1"/>
    <col min="13568" max="13568" width="10.625" style="3" customWidth="1"/>
    <col min="13569" max="13569" width="13.125" style="3" customWidth="1"/>
    <col min="13570" max="13570" width="28.625" style="3" customWidth="1"/>
    <col min="13571" max="13571" width="4.625" style="3" customWidth="1"/>
    <col min="13572" max="13572" width="6.625" style="3" customWidth="1"/>
    <col min="13573" max="13573" width="10.625" style="3" customWidth="1"/>
    <col min="13574" max="13574" width="13.125" style="3" customWidth="1"/>
    <col min="13575" max="13575" width="28.625" style="3" customWidth="1"/>
    <col min="13576" max="13576" width="4.625" style="3" customWidth="1"/>
    <col min="13577" max="13577" width="6.625" style="3" customWidth="1"/>
    <col min="13578" max="13578" width="2.625" style="3" customWidth="1"/>
    <col min="13579" max="13580" width="0" style="3" hidden="1" customWidth="1"/>
    <col min="13581" max="13822" width="8.625" style="3"/>
    <col min="13823" max="13823" width="2.625" style="3" customWidth="1"/>
    <col min="13824" max="13824" width="10.625" style="3" customWidth="1"/>
    <col min="13825" max="13825" width="13.125" style="3" customWidth="1"/>
    <col min="13826" max="13826" width="28.625" style="3" customWidth="1"/>
    <col min="13827" max="13827" width="4.625" style="3" customWidth="1"/>
    <col min="13828" max="13828" width="6.625" style="3" customWidth="1"/>
    <col min="13829" max="13829" width="10.625" style="3" customWidth="1"/>
    <col min="13830" max="13830" width="13.125" style="3" customWidth="1"/>
    <col min="13831" max="13831" width="28.625" style="3" customWidth="1"/>
    <col min="13832" max="13832" width="4.625" style="3" customWidth="1"/>
    <col min="13833" max="13833" width="6.625" style="3" customWidth="1"/>
    <col min="13834" max="13834" width="2.625" style="3" customWidth="1"/>
    <col min="13835" max="13836" width="0" style="3" hidden="1" customWidth="1"/>
    <col min="13837" max="14078" width="8.625" style="3"/>
    <col min="14079" max="14079" width="2.625" style="3" customWidth="1"/>
    <col min="14080" max="14080" width="10.625" style="3" customWidth="1"/>
    <col min="14081" max="14081" width="13.125" style="3" customWidth="1"/>
    <col min="14082" max="14082" width="28.625" style="3" customWidth="1"/>
    <col min="14083" max="14083" width="4.625" style="3" customWidth="1"/>
    <col min="14084" max="14084" width="6.625" style="3" customWidth="1"/>
    <col min="14085" max="14085" width="10.625" style="3" customWidth="1"/>
    <col min="14086" max="14086" width="13.125" style="3" customWidth="1"/>
    <col min="14087" max="14087" width="28.625" style="3" customWidth="1"/>
    <col min="14088" max="14088" width="4.625" style="3" customWidth="1"/>
    <col min="14089" max="14089" width="6.625" style="3" customWidth="1"/>
    <col min="14090" max="14090" width="2.625" style="3" customWidth="1"/>
    <col min="14091" max="14092" width="0" style="3" hidden="1" customWidth="1"/>
    <col min="14093" max="14334" width="8.625" style="3"/>
    <col min="14335" max="14335" width="2.625" style="3" customWidth="1"/>
    <col min="14336" max="14336" width="10.625" style="3" customWidth="1"/>
    <col min="14337" max="14337" width="13.125" style="3" customWidth="1"/>
    <col min="14338" max="14338" width="28.625" style="3" customWidth="1"/>
    <col min="14339" max="14339" width="4.625" style="3" customWidth="1"/>
    <col min="14340" max="14340" width="6.625" style="3" customWidth="1"/>
    <col min="14341" max="14341" width="10.625" style="3" customWidth="1"/>
    <col min="14342" max="14342" width="13.125" style="3" customWidth="1"/>
    <col min="14343" max="14343" width="28.625" style="3" customWidth="1"/>
    <col min="14344" max="14344" width="4.625" style="3" customWidth="1"/>
    <col min="14345" max="14345" width="6.625" style="3" customWidth="1"/>
    <col min="14346" max="14346" width="2.625" style="3" customWidth="1"/>
    <col min="14347" max="14348" width="0" style="3" hidden="1" customWidth="1"/>
    <col min="14349" max="14590" width="8.625" style="3"/>
    <col min="14591" max="14591" width="2.625" style="3" customWidth="1"/>
    <col min="14592" max="14592" width="10.625" style="3" customWidth="1"/>
    <col min="14593" max="14593" width="13.125" style="3" customWidth="1"/>
    <col min="14594" max="14594" width="28.625" style="3" customWidth="1"/>
    <col min="14595" max="14595" width="4.625" style="3" customWidth="1"/>
    <col min="14596" max="14596" width="6.625" style="3" customWidth="1"/>
    <col min="14597" max="14597" width="10.625" style="3" customWidth="1"/>
    <col min="14598" max="14598" width="13.125" style="3" customWidth="1"/>
    <col min="14599" max="14599" width="28.625" style="3" customWidth="1"/>
    <col min="14600" max="14600" width="4.625" style="3" customWidth="1"/>
    <col min="14601" max="14601" width="6.625" style="3" customWidth="1"/>
    <col min="14602" max="14602" width="2.625" style="3" customWidth="1"/>
    <col min="14603" max="14604" width="0" style="3" hidden="1" customWidth="1"/>
    <col min="14605" max="14846" width="8.625" style="3"/>
    <col min="14847" max="14847" width="2.625" style="3" customWidth="1"/>
    <col min="14848" max="14848" width="10.625" style="3" customWidth="1"/>
    <col min="14849" max="14849" width="13.125" style="3" customWidth="1"/>
    <col min="14850" max="14850" width="28.625" style="3" customWidth="1"/>
    <col min="14851" max="14851" width="4.625" style="3" customWidth="1"/>
    <col min="14852" max="14852" width="6.625" style="3" customWidth="1"/>
    <col min="14853" max="14853" width="10.625" style="3" customWidth="1"/>
    <col min="14854" max="14854" width="13.125" style="3" customWidth="1"/>
    <col min="14855" max="14855" width="28.625" style="3" customWidth="1"/>
    <col min="14856" max="14856" width="4.625" style="3" customWidth="1"/>
    <col min="14857" max="14857" width="6.625" style="3" customWidth="1"/>
    <col min="14858" max="14858" width="2.625" style="3" customWidth="1"/>
    <col min="14859" max="14860" width="0" style="3" hidden="1" customWidth="1"/>
    <col min="14861" max="15102" width="8.625" style="3"/>
    <col min="15103" max="15103" width="2.625" style="3" customWidth="1"/>
    <col min="15104" max="15104" width="10.625" style="3" customWidth="1"/>
    <col min="15105" max="15105" width="13.125" style="3" customWidth="1"/>
    <col min="15106" max="15106" width="28.625" style="3" customWidth="1"/>
    <col min="15107" max="15107" width="4.625" style="3" customWidth="1"/>
    <col min="15108" max="15108" width="6.625" style="3" customWidth="1"/>
    <col min="15109" max="15109" width="10.625" style="3" customWidth="1"/>
    <col min="15110" max="15110" width="13.125" style="3" customWidth="1"/>
    <col min="15111" max="15111" width="28.625" style="3" customWidth="1"/>
    <col min="15112" max="15112" width="4.625" style="3" customWidth="1"/>
    <col min="15113" max="15113" width="6.625" style="3" customWidth="1"/>
    <col min="15114" max="15114" width="2.625" style="3" customWidth="1"/>
    <col min="15115" max="15116" width="0" style="3" hidden="1" customWidth="1"/>
    <col min="15117" max="15358" width="8.625" style="3"/>
    <col min="15359" max="15359" width="2.625" style="3" customWidth="1"/>
    <col min="15360" max="15360" width="10.625" style="3" customWidth="1"/>
    <col min="15361" max="15361" width="13.125" style="3" customWidth="1"/>
    <col min="15362" max="15362" width="28.625" style="3" customWidth="1"/>
    <col min="15363" max="15363" width="4.625" style="3" customWidth="1"/>
    <col min="15364" max="15364" width="6.625" style="3" customWidth="1"/>
    <col min="15365" max="15365" width="10.625" style="3" customWidth="1"/>
    <col min="15366" max="15366" width="13.125" style="3" customWidth="1"/>
    <col min="15367" max="15367" width="28.625" style="3" customWidth="1"/>
    <col min="15368" max="15368" width="4.625" style="3" customWidth="1"/>
    <col min="15369" max="15369" width="6.625" style="3" customWidth="1"/>
    <col min="15370" max="15370" width="2.625" style="3" customWidth="1"/>
    <col min="15371" max="15372" width="0" style="3" hidden="1" customWidth="1"/>
    <col min="15373" max="15614" width="8.625" style="3"/>
    <col min="15615" max="15615" width="2.625" style="3" customWidth="1"/>
    <col min="15616" max="15616" width="10.625" style="3" customWidth="1"/>
    <col min="15617" max="15617" width="13.125" style="3" customWidth="1"/>
    <col min="15618" max="15618" width="28.625" style="3" customWidth="1"/>
    <col min="15619" max="15619" width="4.625" style="3" customWidth="1"/>
    <col min="15620" max="15620" width="6.625" style="3" customWidth="1"/>
    <col min="15621" max="15621" width="10.625" style="3" customWidth="1"/>
    <col min="15622" max="15622" width="13.125" style="3" customWidth="1"/>
    <col min="15623" max="15623" width="28.625" style="3" customWidth="1"/>
    <col min="15624" max="15624" width="4.625" style="3" customWidth="1"/>
    <col min="15625" max="15625" width="6.625" style="3" customWidth="1"/>
    <col min="15626" max="15626" width="2.625" style="3" customWidth="1"/>
    <col min="15627" max="15628" width="0" style="3" hidden="1" customWidth="1"/>
    <col min="15629" max="15870" width="8.625" style="3"/>
    <col min="15871" max="15871" width="2.625" style="3" customWidth="1"/>
    <col min="15872" max="15872" width="10.625" style="3" customWidth="1"/>
    <col min="15873" max="15873" width="13.125" style="3" customWidth="1"/>
    <col min="15874" max="15874" width="28.625" style="3" customWidth="1"/>
    <col min="15875" max="15875" width="4.625" style="3" customWidth="1"/>
    <col min="15876" max="15876" width="6.625" style="3" customWidth="1"/>
    <col min="15877" max="15877" width="10.625" style="3" customWidth="1"/>
    <col min="15878" max="15878" width="13.125" style="3" customWidth="1"/>
    <col min="15879" max="15879" width="28.625" style="3" customWidth="1"/>
    <col min="15880" max="15880" width="4.625" style="3" customWidth="1"/>
    <col min="15881" max="15881" width="6.625" style="3" customWidth="1"/>
    <col min="15882" max="15882" width="2.625" style="3" customWidth="1"/>
    <col min="15883" max="15884" width="0" style="3" hidden="1" customWidth="1"/>
    <col min="15885" max="16126" width="8.625" style="3"/>
    <col min="16127" max="16127" width="2.625" style="3" customWidth="1"/>
    <col min="16128" max="16128" width="10.625" style="3" customWidth="1"/>
    <col min="16129" max="16129" width="13.125" style="3" customWidth="1"/>
    <col min="16130" max="16130" width="28.625" style="3" customWidth="1"/>
    <col min="16131" max="16131" width="4.625" style="3" customWidth="1"/>
    <col min="16132" max="16132" width="6.625" style="3" customWidth="1"/>
    <col min="16133" max="16133" width="10.625" style="3" customWidth="1"/>
    <col min="16134" max="16134" width="13.125" style="3" customWidth="1"/>
    <col min="16135" max="16135" width="28.625" style="3" customWidth="1"/>
    <col min="16136" max="16136" width="4.625" style="3" customWidth="1"/>
    <col min="16137" max="16137" width="6.625" style="3" customWidth="1"/>
    <col min="16138" max="16138" width="2.625" style="3" customWidth="1"/>
    <col min="16139" max="16140" width="0" style="3" hidden="1" customWidth="1"/>
    <col min="16141" max="16384" width="8.625" style="3"/>
  </cols>
  <sheetData>
    <row r="1" spans="2:15" ht="26.1" customHeight="1">
      <c r="B1" s="2"/>
      <c r="C1" s="35"/>
      <c r="E1" s="38" t="s">
        <v>257</v>
      </c>
      <c r="F1" s="35" t="str">
        <f>'業務細分率（総合）'!F1</f>
        <v>部分的に業務委託をしない○を－にして下さい。</v>
      </c>
    </row>
    <row r="2" spans="2:15" ht="26.1" customHeight="1" thickBot="1">
      <c r="C2" s="2"/>
    </row>
    <row r="3" spans="2:15" ht="26.1" customHeight="1">
      <c r="B3" s="46" t="s">
        <v>273</v>
      </c>
      <c r="C3" s="47"/>
      <c r="D3" s="48"/>
      <c r="E3" s="49"/>
      <c r="F3" s="49" t="s">
        <v>60</v>
      </c>
      <c r="G3" s="227" t="str">
        <f>IF(積算!D5="","",積算!D5)</f>
        <v/>
      </c>
      <c r="H3" s="228"/>
      <c r="I3" s="228"/>
      <c r="J3" s="228"/>
      <c r="K3" s="229"/>
    </row>
    <row r="4" spans="2:15" ht="27.95" customHeight="1">
      <c r="B4" s="50" t="s">
        <v>61</v>
      </c>
      <c r="C4" s="51"/>
      <c r="D4" s="51"/>
      <c r="E4" s="51"/>
      <c r="F4" s="51"/>
      <c r="G4" s="52" t="s">
        <v>62</v>
      </c>
      <c r="H4" s="51"/>
      <c r="I4" s="51"/>
      <c r="J4" s="51"/>
      <c r="K4" s="53"/>
    </row>
    <row r="5" spans="2:15" ht="20.100000000000001" customHeight="1">
      <c r="B5" s="54"/>
      <c r="C5" s="230" t="s">
        <v>63</v>
      </c>
      <c r="D5" s="231"/>
      <c r="E5" s="55"/>
      <c r="F5" s="56"/>
      <c r="G5" s="57"/>
      <c r="H5" s="232" t="s">
        <v>63</v>
      </c>
      <c r="I5" s="233"/>
      <c r="J5" s="55"/>
      <c r="K5" s="58"/>
    </row>
    <row r="6" spans="2:15" ht="27.95" customHeight="1">
      <c r="B6" s="248" t="s">
        <v>64</v>
      </c>
      <c r="C6" s="234" t="s">
        <v>65</v>
      </c>
      <c r="D6" s="59" t="s">
        <v>66</v>
      </c>
      <c r="E6" s="39" t="s">
        <v>257</v>
      </c>
      <c r="F6" s="186">
        <f>IF(積算!$G$15="有",'業務細分率（構造）'!O6,0)</f>
        <v>0.01</v>
      </c>
      <c r="G6" s="236" t="s">
        <v>67</v>
      </c>
      <c r="H6" s="238" t="s">
        <v>68</v>
      </c>
      <c r="I6" s="60" t="s">
        <v>69</v>
      </c>
      <c r="J6" s="39" t="s">
        <v>257</v>
      </c>
      <c r="K6" s="187">
        <f>IF(AND(J6="〇",積算!$I$15="有"),'別表２－3'!M6,0)</f>
        <v>0.01</v>
      </c>
      <c r="O6" s="3">
        <f>IF(AND(積算!$H$10="-",'業務細分率（構造）'!E6="〇"),'別表２－１、２－２'!M16,IF(E6="〇",'別表２－１、２－２'!P16,0))</f>
        <v>0.01</v>
      </c>
    </row>
    <row r="7" spans="2:15" ht="27.95" customHeight="1">
      <c r="B7" s="249"/>
      <c r="C7" s="235"/>
      <c r="D7" s="61" t="s">
        <v>70</v>
      </c>
      <c r="E7" s="41" t="s">
        <v>257</v>
      </c>
      <c r="F7" s="188">
        <f>IF(積算!$G$15="有",'業務細分率（構造）'!O7,0)</f>
        <v>0.01</v>
      </c>
      <c r="G7" s="237"/>
      <c r="H7" s="239"/>
      <c r="I7" s="62" t="s">
        <v>71</v>
      </c>
      <c r="J7" s="41" t="s">
        <v>257</v>
      </c>
      <c r="K7" s="189">
        <f>IF(AND(J7="〇",積算!$I$15="有"),'別表２－3'!M7,0)</f>
        <v>0.01</v>
      </c>
      <c r="O7" s="3">
        <f>IF(AND(積算!$H$10="-",'業務細分率（構造）'!E7="〇"),'別表２－１、２－２'!M17,IF(E7="〇",'別表２－１、２－２'!P17,0))</f>
        <v>0.01</v>
      </c>
    </row>
    <row r="8" spans="2:15" ht="27.95" customHeight="1">
      <c r="B8" s="249"/>
      <c r="C8" s="234" t="s">
        <v>72</v>
      </c>
      <c r="D8" s="59" t="s">
        <v>73</v>
      </c>
      <c r="E8" s="39" t="s">
        <v>257</v>
      </c>
      <c r="F8" s="186">
        <f>IF(積算!$G$15="有",'業務細分率（構造）'!O8,0)</f>
        <v>0.01</v>
      </c>
      <c r="G8" s="237"/>
      <c r="H8" s="238" t="s">
        <v>74</v>
      </c>
      <c r="I8" s="60" t="s">
        <v>75</v>
      </c>
      <c r="J8" s="39" t="s">
        <v>257</v>
      </c>
      <c r="K8" s="187">
        <f>IF(AND(J8="〇",積算!$I$15="有"),'別表２－3'!M8,0)</f>
        <v>0.08</v>
      </c>
      <c r="O8" s="3">
        <f>IF(AND(積算!$H$10="-",'業務細分率（構造）'!E8="〇"),'別表２－１、２－２'!M18,IF(E8="〇",'別表２－１、２－２'!P18,0))</f>
        <v>0.01</v>
      </c>
    </row>
    <row r="9" spans="2:15" ht="27.95" customHeight="1">
      <c r="B9" s="249"/>
      <c r="C9" s="235"/>
      <c r="D9" s="61" t="s">
        <v>76</v>
      </c>
      <c r="E9" s="41" t="s">
        <v>257</v>
      </c>
      <c r="F9" s="188">
        <f>IF(積算!$G$15="有",'業務細分率（構造）'!O9,0)</f>
        <v>0.01</v>
      </c>
      <c r="G9" s="237"/>
      <c r="H9" s="239"/>
      <c r="I9" s="62" t="s">
        <v>598</v>
      </c>
      <c r="J9" s="41" t="s">
        <v>257</v>
      </c>
      <c r="K9" s="189">
        <f>IF(AND(J9="〇",積算!$I$15="有"),'別表２－3'!M9,0)</f>
        <v>0.09</v>
      </c>
      <c r="O9" s="3">
        <f>IF(AND(積算!$H$10="-",'業務細分率（構造）'!E9="〇"),'別表２－１、２－２'!M19,IF(E9="〇",'別表２－１、２－２'!P19,0))</f>
        <v>0.01</v>
      </c>
    </row>
    <row r="10" spans="2:15" ht="27.95" customHeight="1">
      <c r="B10" s="249"/>
      <c r="C10" s="240" t="s">
        <v>77</v>
      </c>
      <c r="D10" s="241"/>
      <c r="E10" s="36" t="s">
        <v>257</v>
      </c>
      <c r="F10" s="190">
        <f>IF(積算!$G$15="有",'業務細分率（構造）'!O10,0)</f>
        <v>0.01</v>
      </c>
      <c r="G10" s="237"/>
      <c r="H10" s="238" t="s">
        <v>78</v>
      </c>
      <c r="I10" s="60" t="s">
        <v>79</v>
      </c>
      <c r="J10" s="39" t="s">
        <v>257</v>
      </c>
      <c r="K10" s="187">
        <f>IF(AND(J10="〇",積算!$I$15="有"),'別表２－3'!M10,0)</f>
        <v>0.19</v>
      </c>
      <c r="O10" s="3">
        <f>IF(AND(積算!$H$10="-",'業務細分率（構造）'!E10="〇"),'別表２－１、２－２'!M20,IF(E10="〇",'別表２－１、２－２'!P20,0))</f>
        <v>0.01</v>
      </c>
    </row>
    <row r="11" spans="2:15" ht="27.95" customHeight="1">
      <c r="B11" s="249"/>
      <c r="C11" s="242" t="s">
        <v>80</v>
      </c>
      <c r="D11" s="63" t="s">
        <v>81</v>
      </c>
      <c r="E11" s="39" t="s">
        <v>257</v>
      </c>
      <c r="F11" s="186">
        <f>IF(積算!$G$15="有",'業務細分率（構造）'!O11,0)</f>
        <v>0.06</v>
      </c>
      <c r="G11" s="237"/>
      <c r="H11" s="239"/>
      <c r="I11" s="62" t="s">
        <v>82</v>
      </c>
      <c r="J11" s="41" t="s">
        <v>257</v>
      </c>
      <c r="K11" s="189">
        <f>IF(AND(J11="〇",積算!$I$15="有"),'別表２－3'!M11,0)</f>
        <v>0.06</v>
      </c>
      <c r="O11" s="3">
        <f>IF(AND(積算!$H$10="-",'業務細分率（構造）'!E11="〇"),'別表２－１、２－２'!M21,IF(E11="〇",'別表２－１、２－２'!P21,0))</f>
        <v>0.06</v>
      </c>
    </row>
    <row r="12" spans="2:15" ht="27.95" customHeight="1">
      <c r="B12" s="249"/>
      <c r="C12" s="243"/>
      <c r="D12" s="61" t="s">
        <v>83</v>
      </c>
      <c r="E12" s="41" t="s">
        <v>257</v>
      </c>
      <c r="F12" s="188">
        <f>IF(積算!$G$15="有",'業務細分率（構造）'!O12,0)</f>
        <v>0.02</v>
      </c>
      <c r="G12" s="237"/>
      <c r="H12" s="244" t="s">
        <v>84</v>
      </c>
      <c r="I12" s="245"/>
      <c r="J12" s="36" t="s">
        <v>257</v>
      </c>
      <c r="K12" s="191">
        <f>IF(AND(J12="〇",積算!$I$15="有"),'別表２－3'!M12,0)</f>
        <v>0.2</v>
      </c>
      <c r="O12" s="3">
        <f>IF(AND(積算!$H$10="-",'業務細分率（構造）'!E12="〇"),'別表２－１、２－２'!M22,IF(E12="〇",'別表２－１、２－２'!P22,0))</f>
        <v>0.02</v>
      </c>
    </row>
    <row r="13" spans="2:15" ht="27.95" customHeight="1">
      <c r="B13" s="249"/>
      <c r="C13" s="246" t="s">
        <v>85</v>
      </c>
      <c r="D13" s="247"/>
      <c r="E13" s="36" t="s">
        <v>257</v>
      </c>
      <c r="F13" s="190">
        <f>IF(積算!$G$15="有",'業務細分率（構造）'!O13,0)</f>
        <v>0.08</v>
      </c>
      <c r="G13" s="237"/>
      <c r="H13" s="244" t="s">
        <v>86</v>
      </c>
      <c r="I13" s="245"/>
      <c r="J13" s="36" t="s">
        <v>257</v>
      </c>
      <c r="K13" s="191">
        <f>IF(AND(J13="〇",積算!$I$15="有"),'別表２－3'!M13,0)</f>
        <v>0.04</v>
      </c>
      <c r="O13" s="3">
        <f>IF(AND(積算!$H$10="-",'業務細分率（構造）'!E13="〇"),'別表２－１、２－２'!M23,IF(E13="〇",'別表２－１、２－２'!P23,0))</f>
        <v>0.08</v>
      </c>
    </row>
    <row r="14" spans="2:15" ht="27.95" customHeight="1">
      <c r="B14" s="249"/>
      <c r="C14" s="247" t="s">
        <v>87</v>
      </c>
      <c r="D14" s="247"/>
      <c r="E14" s="36" t="s">
        <v>257</v>
      </c>
      <c r="F14" s="190">
        <f>IF(積算!$G$15="有",'業務細分率（構造）'!O14,0)</f>
        <v>0.02</v>
      </c>
      <c r="G14" s="237"/>
      <c r="H14" s="244" t="s">
        <v>88</v>
      </c>
      <c r="I14" s="245"/>
      <c r="J14" s="36" t="s">
        <v>257</v>
      </c>
      <c r="K14" s="191">
        <f>IF(AND(J14="〇",積算!$I$15="有"),'別表２－3'!M14,0)</f>
        <v>0.05</v>
      </c>
      <c r="O14" s="3">
        <f>IF(AND(積算!$H$10="-",'業務細分率（構造）'!E14="〇"),'別表２－１、２－２'!M24,IF(E14="〇",'別表２－１、２－２'!P24,0))</f>
        <v>0.02</v>
      </c>
    </row>
    <row r="15" spans="2:15" ht="27.95" customHeight="1">
      <c r="B15" s="249"/>
      <c r="C15" s="247" t="s">
        <v>89</v>
      </c>
      <c r="D15" s="247"/>
      <c r="E15" s="36" t="s">
        <v>257</v>
      </c>
      <c r="F15" s="190">
        <f>IF(積算!$G$15="有",'業務細分率（構造）'!O15,0)</f>
        <v>0.01</v>
      </c>
      <c r="G15" s="262" t="s">
        <v>90</v>
      </c>
      <c r="H15" s="244" t="s">
        <v>91</v>
      </c>
      <c r="I15" s="245"/>
      <c r="J15" s="36" t="s">
        <v>257</v>
      </c>
      <c r="K15" s="191">
        <f>IF(AND(J15="〇",積算!$I$15="有"),'別表２－3'!M15,0)</f>
        <v>0.01</v>
      </c>
      <c r="O15" s="3">
        <f>IF(AND(積算!$H$10="-",'業務細分率（構造）'!E15="〇"),'別表２－１、２－２'!M25,IF(E15="〇",'別表２－１、２－２'!P25,0))</f>
        <v>0.01</v>
      </c>
    </row>
    <row r="16" spans="2:15" ht="27.95" customHeight="1">
      <c r="B16" s="248" t="s">
        <v>92</v>
      </c>
      <c r="C16" s="242" t="s">
        <v>93</v>
      </c>
      <c r="D16" s="63" t="s">
        <v>94</v>
      </c>
      <c r="E16" s="39" t="s">
        <v>257</v>
      </c>
      <c r="F16" s="186">
        <f>IF(積算!$H$15="有",'業務細分率（構造）'!O16,0)</f>
        <v>0.04</v>
      </c>
      <c r="G16" s="263"/>
      <c r="H16" s="244" t="s">
        <v>95</v>
      </c>
      <c r="I16" s="245"/>
      <c r="J16" s="36" t="s">
        <v>257</v>
      </c>
      <c r="K16" s="191">
        <f>IF(AND(J16="〇",積算!$I$15="有"),'別表２－3'!M16,0)</f>
        <v>0.02</v>
      </c>
      <c r="O16" s="3">
        <f>IF(AND(積算!$H$10="-",'業務細分率（構造）'!E16="〇"),'別表２－１、２－２'!M26,IF(E16="〇",'別表２－１、２－２'!P26,0))</f>
        <v>0.04</v>
      </c>
    </row>
    <row r="17" spans="2:15" ht="27.95" customHeight="1">
      <c r="B17" s="249"/>
      <c r="C17" s="243"/>
      <c r="D17" s="61" t="s">
        <v>96</v>
      </c>
      <c r="E17" s="41" t="s">
        <v>257</v>
      </c>
      <c r="F17" s="188">
        <f>IF(積算!$H$15="有",'業務細分率（構造）'!O17,0)</f>
        <v>0.01</v>
      </c>
      <c r="G17" s="263"/>
      <c r="H17" s="244" t="s">
        <v>97</v>
      </c>
      <c r="I17" s="245"/>
      <c r="J17" s="36" t="s">
        <v>257</v>
      </c>
      <c r="K17" s="191">
        <f>IF(AND(J17="〇",積算!$I$15="有"),'別表２－3'!M17,0)</f>
        <v>0.09</v>
      </c>
      <c r="O17" s="3">
        <f>IF(AND(積算!$H$10="-",'業務細分率（構造）'!E17="〇"),'別表２－１、２－２'!M27,IF(E17="〇",'別表２－１、２－２'!P27,0))</f>
        <v>0.01</v>
      </c>
    </row>
    <row r="18" spans="2:15" ht="27.95" customHeight="1">
      <c r="B18" s="249"/>
      <c r="C18" s="234" t="s">
        <v>72</v>
      </c>
      <c r="D18" s="63" t="s">
        <v>98</v>
      </c>
      <c r="E18" s="39" t="s">
        <v>257</v>
      </c>
      <c r="F18" s="186">
        <f>IF(積算!$H$15="有",'業務細分率（構造）'!O18,0)</f>
        <v>0.02</v>
      </c>
      <c r="G18" s="263"/>
      <c r="H18" s="250" t="s">
        <v>99</v>
      </c>
      <c r="I18" s="64" t="s">
        <v>100</v>
      </c>
      <c r="J18" s="39" t="s">
        <v>257</v>
      </c>
      <c r="K18" s="187">
        <f>IF(AND(J18="〇",積算!$I$15="有"),'別表２－3'!M18,0)</f>
        <v>0.04</v>
      </c>
      <c r="O18" s="3">
        <f>IF(AND(積算!$H$10="-",'業務細分率（構造）'!E18="〇"),'別表２－１、２－２'!M28,IF(E18="〇",'別表２－１、２－２'!P28,0))</f>
        <v>0.02</v>
      </c>
    </row>
    <row r="19" spans="2:15" ht="27.95" customHeight="1">
      <c r="B19" s="249"/>
      <c r="C19" s="235"/>
      <c r="D19" s="61" t="s">
        <v>101</v>
      </c>
      <c r="E19" s="41" t="s">
        <v>257</v>
      </c>
      <c r="F19" s="188">
        <f>IF(積算!$H$15="有",'業務細分率（構造）'!O19,0)</f>
        <v>0.02</v>
      </c>
      <c r="G19" s="263"/>
      <c r="H19" s="254"/>
      <c r="I19" s="65" t="s">
        <v>102</v>
      </c>
      <c r="J19" s="40" t="s">
        <v>257</v>
      </c>
      <c r="K19" s="192">
        <f>IF(AND(J19="〇",積算!$I$15="有"),'別表２－3'!M19,0)</f>
        <v>0.04</v>
      </c>
      <c r="O19" s="3">
        <f>IF(AND(積算!$H$10="-",'業務細分率（構造）'!E19="〇"),'別表２－１、２－２'!M29,IF(E19="〇",'別表２－１、２－２'!P29,0))</f>
        <v>0.02</v>
      </c>
    </row>
    <row r="20" spans="2:15" ht="27.95" customHeight="1">
      <c r="B20" s="249"/>
      <c r="C20" s="234" t="s">
        <v>103</v>
      </c>
      <c r="D20" s="66" t="s">
        <v>81</v>
      </c>
      <c r="E20" s="39" t="s">
        <v>257</v>
      </c>
      <c r="F20" s="193">
        <f>IF(積算!$H$15="有",'業務細分率（構造）'!O20,0)</f>
        <v>7.0000000000000007E-2</v>
      </c>
      <c r="G20" s="263"/>
      <c r="H20" s="251"/>
      <c r="I20" s="67" t="s">
        <v>104</v>
      </c>
      <c r="J20" s="37" t="s">
        <v>257</v>
      </c>
      <c r="K20" s="194">
        <f>IF(AND(J20="〇",積算!$I$15="有"),'別表２－3'!M20,0)</f>
        <v>0.01</v>
      </c>
      <c r="O20" s="3">
        <f>IF(AND(積算!$H$10="-",'業務細分率（構造）'!E20="〇"),'別表２－１、２－２'!M30,IF(E20="〇",'別表２－１、２－２'!P30,0))</f>
        <v>7.0000000000000007E-2</v>
      </c>
    </row>
    <row r="21" spans="2:15" ht="27.95" customHeight="1">
      <c r="B21" s="249"/>
      <c r="C21" s="235"/>
      <c r="D21" s="68" t="s">
        <v>105</v>
      </c>
      <c r="E21" s="40" t="s">
        <v>257</v>
      </c>
      <c r="F21" s="195">
        <f>IF(積算!$H$15="有",'業務細分率（構造）'!O21,0)</f>
        <v>0.03</v>
      </c>
      <c r="G21" s="263"/>
      <c r="H21" s="244" t="s">
        <v>106</v>
      </c>
      <c r="I21" s="245"/>
      <c r="J21" s="36" t="s">
        <v>257</v>
      </c>
      <c r="K21" s="191">
        <f>IF(AND(J21="〇",積算!$I$15="有"),'別表２－3'!M21,0)</f>
        <v>0.02</v>
      </c>
      <c r="O21" s="3">
        <f>IF(AND(積算!$H$10="-",'業務細分率（構造）'!E21="〇"),'別表２－１、２－２'!M31,IF(E21="〇",'別表２－１、２－２'!P31,0))</f>
        <v>0.03</v>
      </c>
    </row>
    <row r="22" spans="2:15" ht="27.95" customHeight="1">
      <c r="B22" s="249"/>
      <c r="C22" s="235"/>
      <c r="D22" s="61" t="s">
        <v>107</v>
      </c>
      <c r="E22" s="41" t="s">
        <v>257</v>
      </c>
      <c r="F22" s="188">
        <f>IF(積算!$H$15="有",'業務細分率（構造）'!O22,0)</f>
        <v>0.02</v>
      </c>
      <c r="G22" s="263"/>
      <c r="H22" s="244" t="s">
        <v>108</v>
      </c>
      <c r="I22" s="245"/>
      <c r="J22" s="36" t="s">
        <v>257</v>
      </c>
      <c r="K22" s="191">
        <f>IF(AND(J22="〇",積算!$I$15="有"),'別表２－3'!M22,0)</f>
        <v>0.03</v>
      </c>
      <c r="O22" s="3">
        <f>IF(AND(積算!$H$10="-",'業務細分率（構造）'!E22="〇"),'別表２－１、２－２'!M32,IF(E22="〇",'別表２－１、２－２'!P32,0))</f>
        <v>0.02</v>
      </c>
    </row>
    <row r="23" spans="2:15" ht="27.95" customHeight="1">
      <c r="B23" s="249"/>
      <c r="C23" s="234" t="s">
        <v>109</v>
      </c>
      <c r="D23" s="63" t="s">
        <v>110</v>
      </c>
      <c r="E23" s="39" t="s">
        <v>257</v>
      </c>
      <c r="F23" s="186">
        <f>IF(積算!$H$15="有",'業務細分率（構造）'!O23,0)</f>
        <v>0.3</v>
      </c>
      <c r="G23" s="263"/>
      <c r="H23" s="250" t="s">
        <v>111</v>
      </c>
      <c r="I23" s="64" t="s">
        <v>112</v>
      </c>
      <c r="J23" s="39" t="s">
        <v>257</v>
      </c>
      <c r="K23" s="187">
        <f>IF(AND(J23="〇",積算!$I$15="有"),'別表２－3'!M23,0)</f>
        <v>0.01</v>
      </c>
      <c r="O23" s="3">
        <f>IF(AND(積算!$H$10="-",'業務細分率（構造）'!E23="〇"),'別表２－１、２－２'!M33,IF(E23="〇",'別表２－１、２－２'!P33,0))</f>
        <v>0.3</v>
      </c>
    </row>
    <row r="24" spans="2:15" ht="27.95" customHeight="1">
      <c r="B24" s="249"/>
      <c r="C24" s="235"/>
      <c r="D24" s="69" t="s">
        <v>113</v>
      </c>
      <c r="E24" s="41" t="s">
        <v>257</v>
      </c>
      <c r="F24" s="188">
        <f>IF(積算!$H$15="有",'業務細分率（構造）'!O24,0)</f>
        <v>0.05</v>
      </c>
      <c r="G24" s="264"/>
      <c r="H24" s="251"/>
      <c r="I24" s="62" t="s">
        <v>114</v>
      </c>
      <c r="J24" s="41" t="s">
        <v>257</v>
      </c>
      <c r="K24" s="189">
        <f>IF(AND(J24="〇",積算!$I$15="有"),'別表２－3'!M24,0)</f>
        <v>0.01</v>
      </c>
      <c r="O24" s="3">
        <f>IF(AND(積算!$H$10="-",'業務細分率（構造）'!E24="〇"),'別表２－１、２－２'!M34,IF(E24="〇",'別表２－１、２－２'!P34,0))</f>
        <v>0.05</v>
      </c>
    </row>
    <row r="25" spans="2:15" ht="27.95" customHeight="1">
      <c r="B25" s="249"/>
      <c r="C25" s="70" t="s">
        <v>115</v>
      </c>
      <c r="D25" s="70"/>
      <c r="E25" s="36" t="s">
        <v>257</v>
      </c>
      <c r="F25" s="190">
        <f>IF(積算!$H$15="有",'業務細分率（構造）'!O25,0)</f>
        <v>0.03</v>
      </c>
      <c r="G25" s="71"/>
      <c r="H25" s="72"/>
      <c r="I25" s="72"/>
      <c r="J25" s="73" t="s">
        <v>116</v>
      </c>
      <c r="K25" s="191">
        <f>IF(COUNT(K6:K24)=0,"",SUM(K6:K24))</f>
        <v>1.0100000000000002</v>
      </c>
      <c r="O25" s="3">
        <f>IF(AND(積算!$H$10="-",'業務細分率（構造）'!E25="〇"),'別表２－１、２－２'!M35,IF(E25="〇",'別表２－１、２－２'!P35,0))</f>
        <v>0.03</v>
      </c>
    </row>
    <row r="26" spans="2:15" ht="27.95" customHeight="1">
      <c r="B26" s="249"/>
      <c r="C26" s="74" t="s">
        <v>117</v>
      </c>
      <c r="D26" s="70"/>
      <c r="E26" s="36" t="s">
        <v>257</v>
      </c>
      <c r="F26" s="190">
        <f>IF(積算!$H$15="有",'業務細分率（構造）'!O26,0)</f>
        <v>0.02</v>
      </c>
      <c r="G26" s="270"/>
      <c r="H26" s="271"/>
      <c r="I26" s="98"/>
      <c r="J26" s="99"/>
      <c r="K26" s="100"/>
      <c r="N26" s="33"/>
      <c r="O26" s="3">
        <f>IF(AND(積算!$H$10="-",'業務細分率（構造）'!E26="〇"),'別表２－１、２－２'!M36,IF(E26="〇",'別表２－１、２－２'!P36,0))</f>
        <v>0.02</v>
      </c>
    </row>
    <row r="27" spans="2:15" ht="27.95" customHeight="1">
      <c r="B27" s="248" t="s">
        <v>119</v>
      </c>
      <c r="C27" s="252" t="s">
        <v>120</v>
      </c>
      <c r="D27" s="253"/>
      <c r="E27" s="39" t="s">
        <v>359</v>
      </c>
      <c r="F27" s="193">
        <f>IF(積算!$H$15="有",'業務細分率（構造）'!O27,0)</f>
        <v>0</v>
      </c>
      <c r="G27" s="272"/>
      <c r="H27" s="273"/>
      <c r="I27" s="101"/>
      <c r="J27" s="102"/>
      <c r="K27" s="103"/>
      <c r="O27" s="3">
        <f>IF(AND(積算!$H$10="-",'業務細分率（構造）'!E27="〇"),'別表２－１、２－２'!M37,IF(E27="〇",'別表２－１、２－２'!P37,0))</f>
        <v>0</v>
      </c>
    </row>
    <row r="28" spans="2:15" ht="27.95" customHeight="1">
      <c r="B28" s="249"/>
      <c r="C28" s="255" t="s">
        <v>121</v>
      </c>
      <c r="D28" s="256"/>
      <c r="E28" s="41" t="s">
        <v>359</v>
      </c>
      <c r="F28" s="197">
        <f>IF(積算!$H$15="有",'業務細分率（構造）'!O28,0)</f>
        <v>0</v>
      </c>
      <c r="G28" s="77"/>
      <c r="H28" s="78"/>
      <c r="I28" s="78"/>
      <c r="J28" s="78"/>
      <c r="K28" s="79"/>
      <c r="O28" s="3">
        <f>IF(AND(積算!$H$10="-",'業務細分率（構造）'!E28="〇"),'別表２－１、２－２'!M38,IF(E28="〇",'別表２－１、２－２'!P38,0))</f>
        <v>0</v>
      </c>
    </row>
    <row r="29" spans="2:15" ht="27.95" customHeight="1">
      <c r="B29" s="80"/>
      <c r="C29" s="81"/>
      <c r="D29" s="82"/>
      <c r="E29" s="83"/>
      <c r="F29" s="198"/>
      <c r="G29" s="257" t="s">
        <v>122</v>
      </c>
      <c r="H29" s="260" t="s">
        <v>123</v>
      </c>
      <c r="I29" s="261"/>
      <c r="J29" s="72"/>
      <c r="K29" s="84"/>
    </row>
    <row r="30" spans="2:15" ht="27.95" customHeight="1">
      <c r="B30" s="80"/>
      <c r="C30" s="81"/>
      <c r="D30" s="82"/>
      <c r="E30" s="83"/>
      <c r="F30" s="198"/>
      <c r="G30" s="258"/>
      <c r="H30" s="260" t="s">
        <v>124</v>
      </c>
      <c r="I30" s="261"/>
      <c r="J30" s="72"/>
      <c r="K30" s="84"/>
    </row>
    <row r="31" spans="2:15" ht="27.95" customHeight="1">
      <c r="B31" s="80"/>
      <c r="C31" s="85"/>
      <c r="D31" s="86"/>
      <c r="E31" s="87" t="s">
        <v>125</v>
      </c>
      <c r="F31" s="186">
        <f>IF(COUNT(F6:F15)=0,"",SUM(F6:F15))</f>
        <v>0.24000000000000002</v>
      </c>
      <c r="G31" s="258"/>
      <c r="H31" s="88" t="s">
        <v>126</v>
      </c>
      <c r="I31" s="89"/>
      <c r="J31" s="72"/>
      <c r="K31" s="84"/>
    </row>
    <row r="32" spans="2:15" ht="27.95" customHeight="1">
      <c r="B32" s="80"/>
      <c r="C32" s="85"/>
      <c r="D32" s="86"/>
      <c r="E32" s="87" t="s">
        <v>127</v>
      </c>
      <c r="F32" s="186">
        <f>IF(COUNT(F16:F28)=0,"",SUM(F16:F28))</f>
        <v>0.6100000000000001</v>
      </c>
      <c r="G32" s="259"/>
      <c r="H32" s="88" t="s">
        <v>128</v>
      </c>
      <c r="I32" s="89"/>
      <c r="J32" s="72"/>
      <c r="K32" s="84"/>
    </row>
    <row r="33" spans="2:11" ht="27.95" customHeight="1" thickBot="1">
      <c r="B33" s="90"/>
      <c r="C33" s="91"/>
      <c r="D33" s="91"/>
      <c r="E33" s="92" t="s">
        <v>116</v>
      </c>
      <c r="F33" s="199">
        <f>IF(COUNT(F6:F28)=0,"",SUM(F6:F28))</f>
        <v>0.85000000000000009</v>
      </c>
      <c r="G33" s="93"/>
      <c r="H33" s="94"/>
      <c r="I33" s="94"/>
      <c r="J33" s="95"/>
      <c r="K33" s="96"/>
    </row>
    <row r="34" spans="2:11" ht="15.95" customHeight="1">
      <c r="B34" s="1"/>
      <c r="C34" s="1"/>
      <c r="D34" s="1"/>
      <c r="E34" s="1"/>
      <c r="F34" s="1"/>
      <c r="G34" s="1"/>
      <c r="H34" s="1"/>
      <c r="I34" s="1"/>
      <c r="J34" s="1"/>
      <c r="K34" s="1"/>
    </row>
    <row r="38" spans="2:11" ht="15.95" customHeight="1">
      <c r="H38" s="2"/>
    </row>
  </sheetData>
  <sheetProtection algorithmName="SHA-512" hashValue="a3H3oKAq70d4RD4TVqikHqqP8YhK83dGHqHtVSQRiMDSXymk+/ZIywMf+dDQSACj6IyqkzcIeBiV+KvLexRKCQ==" saltValue="gXyRZfxYuh7/W9Ra0eBAJg==" spinCount="100000" sheet="1" objects="1" scenarios="1"/>
  <mergeCells count="38">
    <mergeCell ref="C28:D28"/>
    <mergeCell ref="G29:G32"/>
    <mergeCell ref="H29:I29"/>
    <mergeCell ref="H30:I30"/>
    <mergeCell ref="H21:I21"/>
    <mergeCell ref="H22:I22"/>
    <mergeCell ref="C15:D15"/>
    <mergeCell ref="G15:G24"/>
    <mergeCell ref="H15:I15"/>
    <mergeCell ref="B16:B26"/>
    <mergeCell ref="C16:C17"/>
    <mergeCell ref="H16:I16"/>
    <mergeCell ref="H17:I17"/>
    <mergeCell ref="C18:C19"/>
    <mergeCell ref="H18:H20"/>
    <mergeCell ref="C20:C22"/>
    <mergeCell ref="B6:B15"/>
    <mergeCell ref="C23:C24"/>
    <mergeCell ref="H23:H24"/>
    <mergeCell ref="G26:H27"/>
    <mergeCell ref="B27:B28"/>
    <mergeCell ref="C27:D27"/>
    <mergeCell ref="C14:D14"/>
    <mergeCell ref="H14:I14"/>
    <mergeCell ref="G3:K3"/>
    <mergeCell ref="C5:D5"/>
    <mergeCell ref="H5:I5"/>
    <mergeCell ref="C6:C7"/>
    <mergeCell ref="G6:G14"/>
    <mergeCell ref="H6:H7"/>
    <mergeCell ref="C8:C9"/>
    <mergeCell ref="H8:H9"/>
    <mergeCell ref="C10:D10"/>
    <mergeCell ref="H10:H11"/>
    <mergeCell ref="C11:C12"/>
    <mergeCell ref="H12:I12"/>
    <mergeCell ref="C13:D13"/>
    <mergeCell ref="H13:I13"/>
  </mergeCells>
  <phoneticPr fontId="3"/>
  <dataValidations count="2">
    <dataValidation type="list" allowBlank="1" showInputMessage="1" showErrorMessage="1" sqref="E1" xr:uid="{00000000-0002-0000-0300-000000000000}">
      <formula1>"〇,－"</formula1>
    </dataValidation>
    <dataValidation type="list" allowBlank="1" showInputMessage="1" showErrorMessage="1" sqref="E6:E28 J6:J24" xr:uid="{00000000-0002-0000-0300-000001000000}">
      <formula1>"〇,,-"</formula1>
    </dataValidation>
  </dataValidations>
  <pageMargins left="0.70866141732283472" right="0" top="0.98425196850393704" bottom="0" header="0" footer="0"/>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B1:O38"/>
  <sheetViews>
    <sheetView workbookViewId="0">
      <selection activeCell="G3" sqref="G3:K3"/>
    </sheetView>
  </sheetViews>
  <sheetFormatPr defaultColWidth="8.625" defaultRowHeight="15.95" customHeight="1"/>
  <cols>
    <col min="1" max="1" width="2.625" style="3" customWidth="1"/>
    <col min="2" max="2" width="10.625" style="3" customWidth="1"/>
    <col min="3" max="3" width="13.125" style="3" customWidth="1"/>
    <col min="4" max="4" width="28.625" style="3" customWidth="1"/>
    <col min="5" max="5" width="4.625" style="3" customWidth="1"/>
    <col min="6" max="6" width="6.625" style="3" customWidth="1"/>
    <col min="7" max="7" width="10.625" style="3" customWidth="1"/>
    <col min="8" max="8" width="13.125" style="3" customWidth="1"/>
    <col min="9" max="9" width="28.625" style="3" customWidth="1"/>
    <col min="10" max="10" width="4.625" style="3" customWidth="1"/>
    <col min="11" max="11" width="6.625" style="3" customWidth="1"/>
    <col min="12" max="12" width="2.625" style="3" customWidth="1"/>
    <col min="13" max="13" width="8.625" style="3"/>
    <col min="14" max="16" width="0" style="3" hidden="1" customWidth="1"/>
    <col min="17" max="254" width="8.625" style="3"/>
    <col min="255" max="255" width="2.625" style="3" customWidth="1"/>
    <col min="256" max="256" width="10.625" style="3" customWidth="1"/>
    <col min="257" max="257" width="13.125" style="3" customWidth="1"/>
    <col min="258" max="258" width="28.625" style="3" customWidth="1"/>
    <col min="259" max="259" width="4.625" style="3" customWidth="1"/>
    <col min="260" max="260" width="6.625" style="3" customWidth="1"/>
    <col min="261" max="261" width="10.625" style="3" customWidth="1"/>
    <col min="262" max="262" width="13.125" style="3" customWidth="1"/>
    <col min="263" max="263" width="28.625" style="3" customWidth="1"/>
    <col min="264" max="264" width="4.625" style="3" customWidth="1"/>
    <col min="265" max="265" width="6.625" style="3" customWidth="1"/>
    <col min="266" max="266" width="2.625" style="3" customWidth="1"/>
    <col min="267" max="268" width="0" style="3" hidden="1" customWidth="1"/>
    <col min="269" max="510" width="8.625" style="3"/>
    <col min="511" max="511" width="2.625" style="3" customWidth="1"/>
    <col min="512" max="512" width="10.625" style="3" customWidth="1"/>
    <col min="513" max="513" width="13.125" style="3" customWidth="1"/>
    <col min="514" max="514" width="28.625" style="3" customWidth="1"/>
    <col min="515" max="515" width="4.625" style="3" customWidth="1"/>
    <col min="516" max="516" width="6.625" style="3" customWidth="1"/>
    <col min="517" max="517" width="10.625" style="3" customWidth="1"/>
    <col min="518" max="518" width="13.125" style="3" customWidth="1"/>
    <col min="519" max="519" width="28.625" style="3" customWidth="1"/>
    <col min="520" max="520" width="4.625" style="3" customWidth="1"/>
    <col min="521" max="521" width="6.625" style="3" customWidth="1"/>
    <col min="522" max="522" width="2.625" style="3" customWidth="1"/>
    <col min="523" max="524" width="0" style="3" hidden="1" customWidth="1"/>
    <col min="525" max="766" width="8.625" style="3"/>
    <col min="767" max="767" width="2.625" style="3" customWidth="1"/>
    <col min="768" max="768" width="10.625" style="3" customWidth="1"/>
    <col min="769" max="769" width="13.125" style="3" customWidth="1"/>
    <col min="770" max="770" width="28.625" style="3" customWidth="1"/>
    <col min="771" max="771" width="4.625" style="3" customWidth="1"/>
    <col min="772" max="772" width="6.625" style="3" customWidth="1"/>
    <col min="773" max="773" width="10.625" style="3" customWidth="1"/>
    <col min="774" max="774" width="13.125" style="3" customWidth="1"/>
    <col min="775" max="775" width="28.625" style="3" customWidth="1"/>
    <col min="776" max="776" width="4.625" style="3" customWidth="1"/>
    <col min="777" max="777" width="6.625" style="3" customWidth="1"/>
    <col min="778" max="778" width="2.625" style="3" customWidth="1"/>
    <col min="779" max="780" width="0" style="3" hidden="1" customWidth="1"/>
    <col min="781" max="1022" width="8.625" style="3"/>
    <col min="1023" max="1023" width="2.625" style="3" customWidth="1"/>
    <col min="1024" max="1024" width="10.625" style="3" customWidth="1"/>
    <col min="1025" max="1025" width="13.125" style="3" customWidth="1"/>
    <col min="1026" max="1026" width="28.625" style="3" customWidth="1"/>
    <col min="1027" max="1027" width="4.625" style="3" customWidth="1"/>
    <col min="1028" max="1028" width="6.625" style="3" customWidth="1"/>
    <col min="1029" max="1029" width="10.625" style="3" customWidth="1"/>
    <col min="1030" max="1030" width="13.125" style="3" customWidth="1"/>
    <col min="1031" max="1031" width="28.625" style="3" customWidth="1"/>
    <col min="1032" max="1032" width="4.625" style="3" customWidth="1"/>
    <col min="1033" max="1033" width="6.625" style="3" customWidth="1"/>
    <col min="1034" max="1034" width="2.625" style="3" customWidth="1"/>
    <col min="1035" max="1036" width="0" style="3" hidden="1" customWidth="1"/>
    <col min="1037" max="1278" width="8.625" style="3"/>
    <col min="1279" max="1279" width="2.625" style="3" customWidth="1"/>
    <col min="1280" max="1280" width="10.625" style="3" customWidth="1"/>
    <col min="1281" max="1281" width="13.125" style="3" customWidth="1"/>
    <col min="1282" max="1282" width="28.625" style="3" customWidth="1"/>
    <col min="1283" max="1283" width="4.625" style="3" customWidth="1"/>
    <col min="1284" max="1284" width="6.625" style="3" customWidth="1"/>
    <col min="1285" max="1285" width="10.625" style="3" customWidth="1"/>
    <col min="1286" max="1286" width="13.125" style="3" customWidth="1"/>
    <col min="1287" max="1287" width="28.625" style="3" customWidth="1"/>
    <col min="1288" max="1288" width="4.625" style="3" customWidth="1"/>
    <col min="1289" max="1289" width="6.625" style="3" customWidth="1"/>
    <col min="1290" max="1290" width="2.625" style="3" customWidth="1"/>
    <col min="1291" max="1292" width="0" style="3" hidden="1" customWidth="1"/>
    <col min="1293" max="1534" width="8.625" style="3"/>
    <col min="1535" max="1535" width="2.625" style="3" customWidth="1"/>
    <col min="1536" max="1536" width="10.625" style="3" customWidth="1"/>
    <col min="1537" max="1537" width="13.125" style="3" customWidth="1"/>
    <col min="1538" max="1538" width="28.625" style="3" customWidth="1"/>
    <col min="1539" max="1539" width="4.625" style="3" customWidth="1"/>
    <col min="1540" max="1540" width="6.625" style="3" customWidth="1"/>
    <col min="1541" max="1541" width="10.625" style="3" customWidth="1"/>
    <col min="1542" max="1542" width="13.125" style="3" customWidth="1"/>
    <col min="1543" max="1543" width="28.625" style="3" customWidth="1"/>
    <col min="1544" max="1544" width="4.625" style="3" customWidth="1"/>
    <col min="1545" max="1545" width="6.625" style="3" customWidth="1"/>
    <col min="1546" max="1546" width="2.625" style="3" customWidth="1"/>
    <col min="1547" max="1548" width="0" style="3" hidden="1" customWidth="1"/>
    <col min="1549" max="1790" width="8.625" style="3"/>
    <col min="1791" max="1791" width="2.625" style="3" customWidth="1"/>
    <col min="1792" max="1792" width="10.625" style="3" customWidth="1"/>
    <col min="1793" max="1793" width="13.125" style="3" customWidth="1"/>
    <col min="1794" max="1794" width="28.625" style="3" customWidth="1"/>
    <col min="1795" max="1795" width="4.625" style="3" customWidth="1"/>
    <col min="1796" max="1796" width="6.625" style="3" customWidth="1"/>
    <col min="1797" max="1797" width="10.625" style="3" customWidth="1"/>
    <col min="1798" max="1798" width="13.125" style="3" customWidth="1"/>
    <col min="1799" max="1799" width="28.625" style="3" customWidth="1"/>
    <col min="1800" max="1800" width="4.625" style="3" customWidth="1"/>
    <col min="1801" max="1801" width="6.625" style="3" customWidth="1"/>
    <col min="1802" max="1802" width="2.625" style="3" customWidth="1"/>
    <col min="1803" max="1804" width="0" style="3" hidden="1" customWidth="1"/>
    <col min="1805" max="2046" width="8.625" style="3"/>
    <col min="2047" max="2047" width="2.625" style="3" customWidth="1"/>
    <col min="2048" max="2048" width="10.625" style="3" customWidth="1"/>
    <col min="2049" max="2049" width="13.125" style="3" customWidth="1"/>
    <col min="2050" max="2050" width="28.625" style="3" customWidth="1"/>
    <col min="2051" max="2051" width="4.625" style="3" customWidth="1"/>
    <col min="2052" max="2052" width="6.625" style="3" customWidth="1"/>
    <col min="2053" max="2053" width="10.625" style="3" customWidth="1"/>
    <col min="2054" max="2054" width="13.125" style="3" customWidth="1"/>
    <col min="2055" max="2055" width="28.625" style="3" customWidth="1"/>
    <col min="2056" max="2056" width="4.625" style="3" customWidth="1"/>
    <col min="2057" max="2057" width="6.625" style="3" customWidth="1"/>
    <col min="2058" max="2058" width="2.625" style="3" customWidth="1"/>
    <col min="2059" max="2060" width="0" style="3" hidden="1" customWidth="1"/>
    <col min="2061" max="2302" width="8.625" style="3"/>
    <col min="2303" max="2303" width="2.625" style="3" customWidth="1"/>
    <col min="2304" max="2304" width="10.625" style="3" customWidth="1"/>
    <col min="2305" max="2305" width="13.125" style="3" customWidth="1"/>
    <col min="2306" max="2306" width="28.625" style="3" customWidth="1"/>
    <col min="2307" max="2307" width="4.625" style="3" customWidth="1"/>
    <col min="2308" max="2308" width="6.625" style="3" customWidth="1"/>
    <col min="2309" max="2309" width="10.625" style="3" customWidth="1"/>
    <col min="2310" max="2310" width="13.125" style="3" customWidth="1"/>
    <col min="2311" max="2311" width="28.625" style="3" customWidth="1"/>
    <col min="2312" max="2312" width="4.625" style="3" customWidth="1"/>
    <col min="2313" max="2313" width="6.625" style="3" customWidth="1"/>
    <col min="2314" max="2314" width="2.625" style="3" customWidth="1"/>
    <col min="2315" max="2316" width="0" style="3" hidden="1" customWidth="1"/>
    <col min="2317" max="2558" width="8.625" style="3"/>
    <col min="2559" max="2559" width="2.625" style="3" customWidth="1"/>
    <col min="2560" max="2560" width="10.625" style="3" customWidth="1"/>
    <col min="2561" max="2561" width="13.125" style="3" customWidth="1"/>
    <col min="2562" max="2562" width="28.625" style="3" customWidth="1"/>
    <col min="2563" max="2563" width="4.625" style="3" customWidth="1"/>
    <col min="2564" max="2564" width="6.625" style="3" customWidth="1"/>
    <col min="2565" max="2565" width="10.625" style="3" customWidth="1"/>
    <col min="2566" max="2566" width="13.125" style="3" customWidth="1"/>
    <col min="2567" max="2567" width="28.625" style="3" customWidth="1"/>
    <col min="2568" max="2568" width="4.625" style="3" customWidth="1"/>
    <col min="2569" max="2569" width="6.625" style="3" customWidth="1"/>
    <col min="2570" max="2570" width="2.625" style="3" customWidth="1"/>
    <col min="2571" max="2572" width="0" style="3" hidden="1" customWidth="1"/>
    <col min="2573" max="2814" width="8.625" style="3"/>
    <col min="2815" max="2815" width="2.625" style="3" customWidth="1"/>
    <col min="2816" max="2816" width="10.625" style="3" customWidth="1"/>
    <col min="2817" max="2817" width="13.125" style="3" customWidth="1"/>
    <col min="2818" max="2818" width="28.625" style="3" customWidth="1"/>
    <col min="2819" max="2819" width="4.625" style="3" customWidth="1"/>
    <col min="2820" max="2820" width="6.625" style="3" customWidth="1"/>
    <col min="2821" max="2821" width="10.625" style="3" customWidth="1"/>
    <col min="2822" max="2822" width="13.125" style="3" customWidth="1"/>
    <col min="2823" max="2823" width="28.625" style="3" customWidth="1"/>
    <col min="2824" max="2824" width="4.625" style="3" customWidth="1"/>
    <col min="2825" max="2825" width="6.625" style="3" customWidth="1"/>
    <col min="2826" max="2826" width="2.625" style="3" customWidth="1"/>
    <col min="2827" max="2828" width="0" style="3" hidden="1" customWidth="1"/>
    <col min="2829" max="3070" width="8.625" style="3"/>
    <col min="3071" max="3071" width="2.625" style="3" customWidth="1"/>
    <col min="3072" max="3072" width="10.625" style="3" customWidth="1"/>
    <col min="3073" max="3073" width="13.125" style="3" customWidth="1"/>
    <col min="3074" max="3074" width="28.625" style="3" customWidth="1"/>
    <col min="3075" max="3075" width="4.625" style="3" customWidth="1"/>
    <col min="3076" max="3076" width="6.625" style="3" customWidth="1"/>
    <col min="3077" max="3077" width="10.625" style="3" customWidth="1"/>
    <col min="3078" max="3078" width="13.125" style="3" customWidth="1"/>
    <col min="3079" max="3079" width="28.625" style="3" customWidth="1"/>
    <col min="3080" max="3080" width="4.625" style="3" customWidth="1"/>
    <col min="3081" max="3081" width="6.625" style="3" customWidth="1"/>
    <col min="3082" max="3082" width="2.625" style="3" customWidth="1"/>
    <col min="3083" max="3084" width="0" style="3" hidden="1" customWidth="1"/>
    <col min="3085" max="3326" width="8.625" style="3"/>
    <col min="3327" max="3327" width="2.625" style="3" customWidth="1"/>
    <col min="3328" max="3328" width="10.625" style="3" customWidth="1"/>
    <col min="3329" max="3329" width="13.125" style="3" customWidth="1"/>
    <col min="3330" max="3330" width="28.625" style="3" customWidth="1"/>
    <col min="3331" max="3331" width="4.625" style="3" customWidth="1"/>
    <col min="3332" max="3332" width="6.625" style="3" customWidth="1"/>
    <col min="3333" max="3333" width="10.625" style="3" customWidth="1"/>
    <col min="3334" max="3334" width="13.125" style="3" customWidth="1"/>
    <col min="3335" max="3335" width="28.625" style="3" customWidth="1"/>
    <col min="3336" max="3336" width="4.625" style="3" customWidth="1"/>
    <col min="3337" max="3337" width="6.625" style="3" customWidth="1"/>
    <col min="3338" max="3338" width="2.625" style="3" customWidth="1"/>
    <col min="3339" max="3340" width="0" style="3" hidden="1" customWidth="1"/>
    <col min="3341" max="3582" width="8.625" style="3"/>
    <col min="3583" max="3583" width="2.625" style="3" customWidth="1"/>
    <col min="3584" max="3584" width="10.625" style="3" customWidth="1"/>
    <col min="3585" max="3585" width="13.125" style="3" customWidth="1"/>
    <col min="3586" max="3586" width="28.625" style="3" customWidth="1"/>
    <col min="3587" max="3587" width="4.625" style="3" customWidth="1"/>
    <col min="3588" max="3588" width="6.625" style="3" customWidth="1"/>
    <col min="3589" max="3589" width="10.625" style="3" customWidth="1"/>
    <col min="3590" max="3590" width="13.125" style="3" customWidth="1"/>
    <col min="3591" max="3591" width="28.625" style="3" customWidth="1"/>
    <col min="3592" max="3592" width="4.625" style="3" customWidth="1"/>
    <col min="3593" max="3593" width="6.625" style="3" customWidth="1"/>
    <col min="3594" max="3594" width="2.625" style="3" customWidth="1"/>
    <col min="3595" max="3596" width="0" style="3" hidden="1" customWidth="1"/>
    <col min="3597" max="3838" width="8.625" style="3"/>
    <col min="3839" max="3839" width="2.625" style="3" customWidth="1"/>
    <col min="3840" max="3840" width="10.625" style="3" customWidth="1"/>
    <col min="3841" max="3841" width="13.125" style="3" customWidth="1"/>
    <col min="3842" max="3842" width="28.625" style="3" customWidth="1"/>
    <col min="3843" max="3843" width="4.625" style="3" customWidth="1"/>
    <col min="3844" max="3844" width="6.625" style="3" customWidth="1"/>
    <col min="3845" max="3845" width="10.625" style="3" customWidth="1"/>
    <col min="3846" max="3846" width="13.125" style="3" customWidth="1"/>
    <col min="3847" max="3847" width="28.625" style="3" customWidth="1"/>
    <col min="3848" max="3848" width="4.625" style="3" customWidth="1"/>
    <col min="3849" max="3849" width="6.625" style="3" customWidth="1"/>
    <col min="3850" max="3850" width="2.625" style="3" customWidth="1"/>
    <col min="3851" max="3852" width="0" style="3" hidden="1" customWidth="1"/>
    <col min="3853" max="4094" width="8.625" style="3"/>
    <col min="4095" max="4095" width="2.625" style="3" customWidth="1"/>
    <col min="4096" max="4096" width="10.625" style="3" customWidth="1"/>
    <col min="4097" max="4097" width="13.125" style="3" customWidth="1"/>
    <col min="4098" max="4098" width="28.625" style="3" customWidth="1"/>
    <col min="4099" max="4099" width="4.625" style="3" customWidth="1"/>
    <col min="4100" max="4100" width="6.625" style="3" customWidth="1"/>
    <col min="4101" max="4101" width="10.625" style="3" customWidth="1"/>
    <col min="4102" max="4102" width="13.125" style="3" customWidth="1"/>
    <col min="4103" max="4103" width="28.625" style="3" customWidth="1"/>
    <col min="4104" max="4104" width="4.625" style="3" customWidth="1"/>
    <col min="4105" max="4105" width="6.625" style="3" customWidth="1"/>
    <col min="4106" max="4106" width="2.625" style="3" customWidth="1"/>
    <col min="4107" max="4108" width="0" style="3" hidden="1" customWidth="1"/>
    <col min="4109" max="4350" width="8.625" style="3"/>
    <col min="4351" max="4351" width="2.625" style="3" customWidth="1"/>
    <col min="4352" max="4352" width="10.625" style="3" customWidth="1"/>
    <col min="4353" max="4353" width="13.125" style="3" customWidth="1"/>
    <col min="4354" max="4354" width="28.625" style="3" customWidth="1"/>
    <col min="4355" max="4355" width="4.625" style="3" customWidth="1"/>
    <col min="4356" max="4356" width="6.625" style="3" customWidth="1"/>
    <col min="4357" max="4357" width="10.625" style="3" customWidth="1"/>
    <col min="4358" max="4358" width="13.125" style="3" customWidth="1"/>
    <col min="4359" max="4359" width="28.625" style="3" customWidth="1"/>
    <col min="4360" max="4360" width="4.625" style="3" customWidth="1"/>
    <col min="4361" max="4361" width="6.625" style="3" customWidth="1"/>
    <col min="4362" max="4362" width="2.625" style="3" customWidth="1"/>
    <col min="4363" max="4364" width="0" style="3" hidden="1" customWidth="1"/>
    <col min="4365" max="4606" width="8.625" style="3"/>
    <col min="4607" max="4607" width="2.625" style="3" customWidth="1"/>
    <col min="4608" max="4608" width="10.625" style="3" customWidth="1"/>
    <col min="4609" max="4609" width="13.125" style="3" customWidth="1"/>
    <col min="4610" max="4610" width="28.625" style="3" customWidth="1"/>
    <col min="4611" max="4611" width="4.625" style="3" customWidth="1"/>
    <col min="4612" max="4612" width="6.625" style="3" customWidth="1"/>
    <col min="4613" max="4613" width="10.625" style="3" customWidth="1"/>
    <col min="4614" max="4614" width="13.125" style="3" customWidth="1"/>
    <col min="4615" max="4615" width="28.625" style="3" customWidth="1"/>
    <col min="4616" max="4616" width="4.625" style="3" customWidth="1"/>
    <col min="4617" max="4617" width="6.625" style="3" customWidth="1"/>
    <col min="4618" max="4618" width="2.625" style="3" customWidth="1"/>
    <col min="4619" max="4620" width="0" style="3" hidden="1" customWidth="1"/>
    <col min="4621" max="4862" width="8.625" style="3"/>
    <col min="4863" max="4863" width="2.625" style="3" customWidth="1"/>
    <col min="4864" max="4864" width="10.625" style="3" customWidth="1"/>
    <col min="4865" max="4865" width="13.125" style="3" customWidth="1"/>
    <col min="4866" max="4866" width="28.625" style="3" customWidth="1"/>
    <col min="4867" max="4867" width="4.625" style="3" customWidth="1"/>
    <col min="4868" max="4868" width="6.625" style="3" customWidth="1"/>
    <col min="4869" max="4869" width="10.625" style="3" customWidth="1"/>
    <col min="4870" max="4870" width="13.125" style="3" customWidth="1"/>
    <col min="4871" max="4871" width="28.625" style="3" customWidth="1"/>
    <col min="4872" max="4872" width="4.625" style="3" customWidth="1"/>
    <col min="4873" max="4873" width="6.625" style="3" customWidth="1"/>
    <col min="4874" max="4874" width="2.625" style="3" customWidth="1"/>
    <col min="4875" max="4876" width="0" style="3" hidden="1" customWidth="1"/>
    <col min="4877" max="5118" width="8.625" style="3"/>
    <col min="5119" max="5119" width="2.625" style="3" customWidth="1"/>
    <col min="5120" max="5120" width="10.625" style="3" customWidth="1"/>
    <col min="5121" max="5121" width="13.125" style="3" customWidth="1"/>
    <col min="5122" max="5122" width="28.625" style="3" customWidth="1"/>
    <col min="5123" max="5123" width="4.625" style="3" customWidth="1"/>
    <col min="5124" max="5124" width="6.625" style="3" customWidth="1"/>
    <col min="5125" max="5125" width="10.625" style="3" customWidth="1"/>
    <col min="5126" max="5126" width="13.125" style="3" customWidth="1"/>
    <col min="5127" max="5127" width="28.625" style="3" customWidth="1"/>
    <col min="5128" max="5128" width="4.625" style="3" customWidth="1"/>
    <col min="5129" max="5129" width="6.625" style="3" customWidth="1"/>
    <col min="5130" max="5130" width="2.625" style="3" customWidth="1"/>
    <col min="5131" max="5132" width="0" style="3" hidden="1" customWidth="1"/>
    <col min="5133" max="5374" width="8.625" style="3"/>
    <col min="5375" max="5375" width="2.625" style="3" customWidth="1"/>
    <col min="5376" max="5376" width="10.625" style="3" customWidth="1"/>
    <col min="5377" max="5377" width="13.125" style="3" customWidth="1"/>
    <col min="5378" max="5378" width="28.625" style="3" customWidth="1"/>
    <col min="5379" max="5379" width="4.625" style="3" customWidth="1"/>
    <col min="5380" max="5380" width="6.625" style="3" customWidth="1"/>
    <col min="5381" max="5381" width="10.625" style="3" customWidth="1"/>
    <col min="5382" max="5382" width="13.125" style="3" customWidth="1"/>
    <col min="5383" max="5383" width="28.625" style="3" customWidth="1"/>
    <col min="5384" max="5384" width="4.625" style="3" customWidth="1"/>
    <col min="5385" max="5385" width="6.625" style="3" customWidth="1"/>
    <col min="5386" max="5386" width="2.625" style="3" customWidth="1"/>
    <col min="5387" max="5388" width="0" style="3" hidden="1" customWidth="1"/>
    <col min="5389" max="5630" width="8.625" style="3"/>
    <col min="5631" max="5631" width="2.625" style="3" customWidth="1"/>
    <col min="5632" max="5632" width="10.625" style="3" customWidth="1"/>
    <col min="5633" max="5633" width="13.125" style="3" customWidth="1"/>
    <col min="5634" max="5634" width="28.625" style="3" customWidth="1"/>
    <col min="5635" max="5635" width="4.625" style="3" customWidth="1"/>
    <col min="5636" max="5636" width="6.625" style="3" customWidth="1"/>
    <col min="5637" max="5637" width="10.625" style="3" customWidth="1"/>
    <col min="5638" max="5638" width="13.125" style="3" customWidth="1"/>
    <col min="5639" max="5639" width="28.625" style="3" customWidth="1"/>
    <col min="5640" max="5640" width="4.625" style="3" customWidth="1"/>
    <col min="5641" max="5641" width="6.625" style="3" customWidth="1"/>
    <col min="5642" max="5642" width="2.625" style="3" customWidth="1"/>
    <col min="5643" max="5644" width="0" style="3" hidden="1" customWidth="1"/>
    <col min="5645" max="5886" width="8.625" style="3"/>
    <col min="5887" max="5887" width="2.625" style="3" customWidth="1"/>
    <col min="5888" max="5888" width="10.625" style="3" customWidth="1"/>
    <col min="5889" max="5889" width="13.125" style="3" customWidth="1"/>
    <col min="5890" max="5890" width="28.625" style="3" customWidth="1"/>
    <col min="5891" max="5891" width="4.625" style="3" customWidth="1"/>
    <col min="5892" max="5892" width="6.625" style="3" customWidth="1"/>
    <col min="5893" max="5893" width="10.625" style="3" customWidth="1"/>
    <col min="5894" max="5894" width="13.125" style="3" customWidth="1"/>
    <col min="5895" max="5895" width="28.625" style="3" customWidth="1"/>
    <col min="5896" max="5896" width="4.625" style="3" customWidth="1"/>
    <col min="5897" max="5897" width="6.625" style="3" customWidth="1"/>
    <col min="5898" max="5898" width="2.625" style="3" customWidth="1"/>
    <col min="5899" max="5900" width="0" style="3" hidden="1" customWidth="1"/>
    <col min="5901" max="6142" width="8.625" style="3"/>
    <col min="6143" max="6143" width="2.625" style="3" customWidth="1"/>
    <col min="6144" max="6144" width="10.625" style="3" customWidth="1"/>
    <col min="6145" max="6145" width="13.125" style="3" customWidth="1"/>
    <col min="6146" max="6146" width="28.625" style="3" customWidth="1"/>
    <col min="6147" max="6147" width="4.625" style="3" customWidth="1"/>
    <col min="6148" max="6148" width="6.625" style="3" customWidth="1"/>
    <col min="6149" max="6149" width="10.625" style="3" customWidth="1"/>
    <col min="6150" max="6150" width="13.125" style="3" customWidth="1"/>
    <col min="6151" max="6151" width="28.625" style="3" customWidth="1"/>
    <col min="6152" max="6152" width="4.625" style="3" customWidth="1"/>
    <col min="6153" max="6153" width="6.625" style="3" customWidth="1"/>
    <col min="6154" max="6154" width="2.625" style="3" customWidth="1"/>
    <col min="6155" max="6156" width="0" style="3" hidden="1" customWidth="1"/>
    <col min="6157" max="6398" width="8.625" style="3"/>
    <col min="6399" max="6399" width="2.625" style="3" customWidth="1"/>
    <col min="6400" max="6400" width="10.625" style="3" customWidth="1"/>
    <col min="6401" max="6401" width="13.125" style="3" customWidth="1"/>
    <col min="6402" max="6402" width="28.625" style="3" customWidth="1"/>
    <col min="6403" max="6403" width="4.625" style="3" customWidth="1"/>
    <col min="6404" max="6404" width="6.625" style="3" customWidth="1"/>
    <col min="6405" max="6405" width="10.625" style="3" customWidth="1"/>
    <col min="6406" max="6406" width="13.125" style="3" customWidth="1"/>
    <col min="6407" max="6407" width="28.625" style="3" customWidth="1"/>
    <col min="6408" max="6408" width="4.625" style="3" customWidth="1"/>
    <col min="6409" max="6409" width="6.625" style="3" customWidth="1"/>
    <col min="6410" max="6410" width="2.625" style="3" customWidth="1"/>
    <col min="6411" max="6412" width="0" style="3" hidden="1" customWidth="1"/>
    <col min="6413" max="6654" width="8.625" style="3"/>
    <col min="6655" max="6655" width="2.625" style="3" customWidth="1"/>
    <col min="6656" max="6656" width="10.625" style="3" customWidth="1"/>
    <col min="6657" max="6657" width="13.125" style="3" customWidth="1"/>
    <col min="6658" max="6658" width="28.625" style="3" customWidth="1"/>
    <col min="6659" max="6659" width="4.625" style="3" customWidth="1"/>
    <col min="6660" max="6660" width="6.625" style="3" customWidth="1"/>
    <col min="6661" max="6661" width="10.625" style="3" customWidth="1"/>
    <col min="6662" max="6662" width="13.125" style="3" customWidth="1"/>
    <col min="6663" max="6663" width="28.625" style="3" customWidth="1"/>
    <col min="6664" max="6664" width="4.625" style="3" customWidth="1"/>
    <col min="6665" max="6665" width="6.625" style="3" customWidth="1"/>
    <col min="6666" max="6666" width="2.625" style="3" customWidth="1"/>
    <col min="6667" max="6668" width="0" style="3" hidden="1" customWidth="1"/>
    <col min="6669" max="6910" width="8.625" style="3"/>
    <col min="6911" max="6911" width="2.625" style="3" customWidth="1"/>
    <col min="6912" max="6912" width="10.625" style="3" customWidth="1"/>
    <col min="6913" max="6913" width="13.125" style="3" customWidth="1"/>
    <col min="6914" max="6914" width="28.625" style="3" customWidth="1"/>
    <col min="6915" max="6915" width="4.625" style="3" customWidth="1"/>
    <col min="6916" max="6916" width="6.625" style="3" customWidth="1"/>
    <col min="6917" max="6917" width="10.625" style="3" customWidth="1"/>
    <col min="6918" max="6918" width="13.125" style="3" customWidth="1"/>
    <col min="6919" max="6919" width="28.625" style="3" customWidth="1"/>
    <col min="6920" max="6920" width="4.625" style="3" customWidth="1"/>
    <col min="6921" max="6921" width="6.625" style="3" customWidth="1"/>
    <col min="6922" max="6922" width="2.625" style="3" customWidth="1"/>
    <col min="6923" max="6924" width="0" style="3" hidden="1" customWidth="1"/>
    <col min="6925" max="7166" width="8.625" style="3"/>
    <col min="7167" max="7167" width="2.625" style="3" customWidth="1"/>
    <col min="7168" max="7168" width="10.625" style="3" customWidth="1"/>
    <col min="7169" max="7169" width="13.125" style="3" customWidth="1"/>
    <col min="7170" max="7170" width="28.625" style="3" customWidth="1"/>
    <col min="7171" max="7171" width="4.625" style="3" customWidth="1"/>
    <col min="7172" max="7172" width="6.625" style="3" customWidth="1"/>
    <col min="7173" max="7173" width="10.625" style="3" customWidth="1"/>
    <col min="7174" max="7174" width="13.125" style="3" customWidth="1"/>
    <col min="7175" max="7175" width="28.625" style="3" customWidth="1"/>
    <col min="7176" max="7176" width="4.625" style="3" customWidth="1"/>
    <col min="7177" max="7177" width="6.625" style="3" customWidth="1"/>
    <col min="7178" max="7178" width="2.625" style="3" customWidth="1"/>
    <col min="7179" max="7180" width="0" style="3" hidden="1" customWidth="1"/>
    <col min="7181" max="7422" width="8.625" style="3"/>
    <col min="7423" max="7423" width="2.625" style="3" customWidth="1"/>
    <col min="7424" max="7424" width="10.625" style="3" customWidth="1"/>
    <col min="7425" max="7425" width="13.125" style="3" customWidth="1"/>
    <col min="7426" max="7426" width="28.625" style="3" customWidth="1"/>
    <col min="7427" max="7427" width="4.625" style="3" customWidth="1"/>
    <col min="7428" max="7428" width="6.625" style="3" customWidth="1"/>
    <col min="7429" max="7429" width="10.625" style="3" customWidth="1"/>
    <col min="7430" max="7430" width="13.125" style="3" customWidth="1"/>
    <col min="7431" max="7431" width="28.625" style="3" customWidth="1"/>
    <col min="7432" max="7432" width="4.625" style="3" customWidth="1"/>
    <col min="7433" max="7433" width="6.625" style="3" customWidth="1"/>
    <col min="7434" max="7434" width="2.625" style="3" customWidth="1"/>
    <col min="7435" max="7436" width="0" style="3" hidden="1" customWidth="1"/>
    <col min="7437" max="7678" width="8.625" style="3"/>
    <col min="7679" max="7679" width="2.625" style="3" customWidth="1"/>
    <col min="7680" max="7680" width="10.625" style="3" customWidth="1"/>
    <col min="7681" max="7681" width="13.125" style="3" customWidth="1"/>
    <col min="7682" max="7682" width="28.625" style="3" customWidth="1"/>
    <col min="7683" max="7683" width="4.625" style="3" customWidth="1"/>
    <col min="7684" max="7684" width="6.625" style="3" customWidth="1"/>
    <col min="7685" max="7685" width="10.625" style="3" customWidth="1"/>
    <col min="7686" max="7686" width="13.125" style="3" customWidth="1"/>
    <col min="7687" max="7687" width="28.625" style="3" customWidth="1"/>
    <col min="7688" max="7688" width="4.625" style="3" customWidth="1"/>
    <col min="7689" max="7689" width="6.625" style="3" customWidth="1"/>
    <col min="7690" max="7690" width="2.625" style="3" customWidth="1"/>
    <col min="7691" max="7692" width="0" style="3" hidden="1" customWidth="1"/>
    <col min="7693" max="7934" width="8.625" style="3"/>
    <col min="7935" max="7935" width="2.625" style="3" customWidth="1"/>
    <col min="7936" max="7936" width="10.625" style="3" customWidth="1"/>
    <col min="7937" max="7937" width="13.125" style="3" customWidth="1"/>
    <col min="7938" max="7938" width="28.625" style="3" customWidth="1"/>
    <col min="7939" max="7939" width="4.625" style="3" customWidth="1"/>
    <col min="7940" max="7940" width="6.625" style="3" customWidth="1"/>
    <col min="7941" max="7941" width="10.625" style="3" customWidth="1"/>
    <col min="7942" max="7942" width="13.125" style="3" customWidth="1"/>
    <col min="7943" max="7943" width="28.625" style="3" customWidth="1"/>
    <col min="7944" max="7944" width="4.625" style="3" customWidth="1"/>
    <col min="7945" max="7945" width="6.625" style="3" customWidth="1"/>
    <col min="7946" max="7946" width="2.625" style="3" customWidth="1"/>
    <col min="7947" max="7948" width="0" style="3" hidden="1" customWidth="1"/>
    <col min="7949" max="8190" width="8.625" style="3"/>
    <col min="8191" max="8191" width="2.625" style="3" customWidth="1"/>
    <col min="8192" max="8192" width="10.625" style="3" customWidth="1"/>
    <col min="8193" max="8193" width="13.125" style="3" customWidth="1"/>
    <col min="8194" max="8194" width="28.625" style="3" customWidth="1"/>
    <col min="8195" max="8195" width="4.625" style="3" customWidth="1"/>
    <col min="8196" max="8196" width="6.625" style="3" customWidth="1"/>
    <col min="8197" max="8197" width="10.625" style="3" customWidth="1"/>
    <col min="8198" max="8198" width="13.125" style="3" customWidth="1"/>
    <col min="8199" max="8199" width="28.625" style="3" customWidth="1"/>
    <col min="8200" max="8200" width="4.625" style="3" customWidth="1"/>
    <col min="8201" max="8201" width="6.625" style="3" customWidth="1"/>
    <col min="8202" max="8202" width="2.625" style="3" customWidth="1"/>
    <col min="8203" max="8204" width="0" style="3" hidden="1" customWidth="1"/>
    <col min="8205" max="8446" width="8.625" style="3"/>
    <col min="8447" max="8447" width="2.625" style="3" customWidth="1"/>
    <col min="8448" max="8448" width="10.625" style="3" customWidth="1"/>
    <col min="8449" max="8449" width="13.125" style="3" customWidth="1"/>
    <col min="8450" max="8450" width="28.625" style="3" customWidth="1"/>
    <col min="8451" max="8451" width="4.625" style="3" customWidth="1"/>
    <col min="8452" max="8452" width="6.625" style="3" customWidth="1"/>
    <col min="8453" max="8453" width="10.625" style="3" customWidth="1"/>
    <col min="8454" max="8454" width="13.125" style="3" customWidth="1"/>
    <col min="8455" max="8455" width="28.625" style="3" customWidth="1"/>
    <col min="8456" max="8456" width="4.625" style="3" customWidth="1"/>
    <col min="8457" max="8457" width="6.625" style="3" customWidth="1"/>
    <col min="8458" max="8458" width="2.625" style="3" customWidth="1"/>
    <col min="8459" max="8460" width="0" style="3" hidden="1" customWidth="1"/>
    <col min="8461" max="8702" width="8.625" style="3"/>
    <col min="8703" max="8703" width="2.625" style="3" customWidth="1"/>
    <col min="8704" max="8704" width="10.625" style="3" customWidth="1"/>
    <col min="8705" max="8705" width="13.125" style="3" customWidth="1"/>
    <col min="8706" max="8706" width="28.625" style="3" customWidth="1"/>
    <col min="8707" max="8707" width="4.625" style="3" customWidth="1"/>
    <col min="8708" max="8708" width="6.625" style="3" customWidth="1"/>
    <col min="8709" max="8709" width="10.625" style="3" customWidth="1"/>
    <col min="8710" max="8710" width="13.125" style="3" customWidth="1"/>
    <col min="8711" max="8711" width="28.625" style="3" customWidth="1"/>
    <col min="8712" max="8712" width="4.625" style="3" customWidth="1"/>
    <col min="8713" max="8713" width="6.625" style="3" customWidth="1"/>
    <col min="8714" max="8714" width="2.625" style="3" customWidth="1"/>
    <col min="8715" max="8716" width="0" style="3" hidden="1" customWidth="1"/>
    <col min="8717" max="8958" width="8.625" style="3"/>
    <col min="8959" max="8959" width="2.625" style="3" customWidth="1"/>
    <col min="8960" max="8960" width="10.625" style="3" customWidth="1"/>
    <col min="8961" max="8961" width="13.125" style="3" customWidth="1"/>
    <col min="8962" max="8962" width="28.625" style="3" customWidth="1"/>
    <col min="8963" max="8963" width="4.625" style="3" customWidth="1"/>
    <col min="8964" max="8964" width="6.625" style="3" customWidth="1"/>
    <col min="8965" max="8965" width="10.625" style="3" customWidth="1"/>
    <col min="8966" max="8966" width="13.125" style="3" customWidth="1"/>
    <col min="8967" max="8967" width="28.625" style="3" customWidth="1"/>
    <col min="8968" max="8968" width="4.625" style="3" customWidth="1"/>
    <col min="8969" max="8969" width="6.625" style="3" customWidth="1"/>
    <col min="8970" max="8970" width="2.625" style="3" customWidth="1"/>
    <col min="8971" max="8972" width="0" style="3" hidden="1" customWidth="1"/>
    <col min="8973" max="9214" width="8.625" style="3"/>
    <col min="9215" max="9215" width="2.625" style="3" customWidth="1"/>
    <col min="9216" max="9216" width="10.625" style="3" customWidth="1"/>
    <col min="9217" max="9217" width="13.125" style="3" customWidth="1"/>
    <col min="9218" max="9218" width="28.625" style="3" customWidth="1"/>
    <col min="9219" max="9219" width="4.625" style="3" customWidth="1"/>
    <col min="9220" max="9220" width="6.625" style="3" customWidth="1"/>
    <col min="9221" max="9221" width="10.625" style="3" customWidth="1"/>
    <col min="9222" max="9222" width="13.125" style="3" customWidth="1"/>
    <col min="9223" max="9223" width="28.625" style="3" customWidth="1"/>
    <col min="9224" max="9224" width="4.625" style="3" customWidth="1"/>
    <col min="9225" max="9225" width="6.625" style="3" customWidth="1"/>
    <col min="9226" max="9226" width="2.625" style="3" customWidth="1"/>
    <col min="9227" max="9228" width="0" style="3" hidden="1" customWidth="1"/>
    <col min="9229" max="9470" width="8.625" style="3"/>
    <col min="9471" max="9471" width="2.625" style="3" customWidth="1"/>
    <col min="9472" max="9472" width="10.625" style="3" customWidth="1"/>
    <col min="9473" max="9473" width="13.125" style="3" customWidth="1"/>
    <col min="9474" max="9474" width="28.625" style="3" customWidth="1"/>
    <col min="9475" max="9475" width="4.625" style="3" customWidth="1"/>
    <col min="9476" max="9476" width="6.625" style="3" customWidth="1"/>
    <col min="9477" max="9477" width="10.625" style="3" customWidth="1"/>
    <col min="9478" max="9478" width="13.125" style="3" customWidth="1"/>
    <col min="9479" max="9479" width="28.625" style="3" customWidth="1"/>
    <col min="9480" max="9480" width="4.625" style="3" customWidth="1"/>
    <col min="9481" max="9481" width="6.625" style="3" customWidth="1"/>
    <col min="9482" max="9482" width="2.625" style="3" customWidth="1"/>
    <col min="9483" max="9484" width="0" style="3" hidden="1" customWidth="1"/>
    <col min="9485" max="9726" width="8.625" style="3"/>
    <col min="9727" max="9727" width="2.625" style="3" customWidth="1"/>
    <col min="9728" max="9728" width="10.625" style="3" customWidth="1"/>
    <col min="9729" max="9729" width="13.125" style="3" customWidth="1"/>
    <col min="9730" max="9730" width="28.625" style="3" customWidth="1"/>
    <col min="9731" max="9731" width="4.625" style="3" customWidth="1"/>
    <col min="9732" max="9732" width="6.625" style="3" customWidth="1"/>
    <col min="9733" max="9733" width="10.625" style="3" customWidth="1"/>
    <col min="9734" max="9734" width="13.125" style="3" customWidth="1"/>
    <col min="9735" max="9735" width="28.625" style="3" customWidth="1"/>
    <col min="9736" max="9736" width="4.625" style="3" customWidth="1"/>
    <col min="9737" max="9737" width="6.625" style="3" customWidth="1"/>
    <col min="9738" max="9738" width="2.625" style="3" customWidth="1"/>
    <col min="9739" max="9740" width="0" style="3" hidden="1" customWidth="1"/>
    <col min="9741" max="9982" width="8.625" style="3"/>
    <col min="9983" max="9983" width="2.625" style="3" customWidth="1"/>
    <col min="9984" max="9984" width="10.625" style="3" customWidth="1"/>
    <col min="9985" max="9985" width="13.125" style="3" customWidth="1"/>
    <col min="9986" max="9986" width="28.625" style="3" customWidth="1"/>
    <col min="9987" max="9987" width="4.625" style="3" customWidth="1"/>
    <col min="9988" max="9988" width="6.625" style="3" customWidth="1"/>
    <col min="9989" max="9989" width="10.625" style="3" customWidth="1"/>
    <col min="9990" max="9990" width="13.125" style="3" customWidth="1"/>
    <col min="9991" max="9991" width="28.625" style="3" customWidth="1"/>
    <col min="9992" max="9992" width="4.625" style="3" customWidth="1"/>
    <col min="9993" max="9993" width="6.625" style="3" customWidth="1"/>
    <col min="9994" max="9994" width="2.625" style="3" customWidth="1"/>
    <col min="9995" max="9996" width="0" style="3" hidden="1" customWidth="1"/>
    <col min="9997" max="10238" width="8.625" style="3"/>
    <col min="10239" max="10239" width="2.625" style="3" customWidth="1"/>
    <col min="10240" max="10240" width="10.625" style="3" customWidth="1"/>
    <col min="10241" max="10241" width="13.125" style="3" customWidth="1"/>
    <col min="10242" max="10242" width="28.625" style="3" customWidth="1"/>
    <col min="10243" max="10243" width="4.625" style="3" customWidth="1"/>
    <col min="10244" max="10244" width="6.625" style="3" customWidth="1"/>
    <col min="10245" max="10245" width="10.625" style="3" customWidth="1"/>
    <col min="10246" max="10246" width="13.125" style="3" customWidth="1"/>
    <col min="10247" max="10247" width="28.625" style="3" customWidth="1"/>
    <col min="10248" max="10248" width="4.625" style="3" customWidth="1"/>
    <col min="10249" max="10249" width="6.625" style="3" customWidth="1"/>
    <col min="10250" max="10250" width="2.625" style="3" customWidth="1"/>
    <col min="10251" max="10252" width="0" style="3" hidden="1" customWidth="1"/>
    <col min="10253" max="10494" width="8.625" style="3"/>
    <col min="10495" max="10495" width="2.625" style="3" customWidth="1"/>
    <col min="10496" max="10496" width="10.625" style="3" customWidth="1"/>
    <col min="10497" max="10497" width="13.125" style="3" customWidth="1"/>
    <col min="10498" max="10498" width="28.625" style="3" customWidth="1"/>
    <col min="10499" max="10499" width="4.625" style="3" customWidth="1"/>
    <col min="10500" max="10500" width="6.625" style="3" customWidth="1"/>
    <col min="10501" max="10501" width="10.625" style="3" customWidth="1"/>
    <col min="10502" max="10502" width="13.125" style="3" customWidth="1"/>
    <col min="10503" max="10503" width="28.625" style="3" customWidth="1"/>
    <col min="10504" max="10504" width="4.625" style="3" customWidth="1"/>
    <col min="10505" max="10505" width="6.625" style="3" customWidth="1"/>
    <col min="10506" max="10506" width="2.625" style="3" customWidth="1"/>
    <col min="10507" max="10508" width="0" style="3" hidden="1" customWidth="1"/>
    <col min="10509" max="10750" width="8.625" style="3"/>
    <col min="10751" max="10751" width="2.625" style="3" customWidth="1"/>
    <col min="10752" max="10752" width="10.625" style="3" customWidth="1"/>
    <col min="10753" max="10753" width="13.125" style="3" customWidth="1"/>
    <col min="10754" max="10754" width="28.625" style="3" customWidth="1"/>
    <col min="10755" max="10755" width="4.625" style="3" customWidth="1"/>
    <col min="10756" max="10756" width="6.625" style="3" customWidth="1"/>
    <col min="10757" max="10757" width="10.625" style="3" customWidth="1"/>
    <col min="10758" max="10758" width="13.125" style="3" customWidth="1"/>
    <col min="10759" max="10759" width="28.625" style="3" customWidth="1"/>
    <col min="10760" max="10760" width="4.625" style="3" customWidth="1"/>
    <col min="10761" max="10761" width="6.625" style="3" customWidth="1"/>
    <col min="10762" max="10762" width="2.625" style="3" customWidth="1"/>
    <col min="10763" max="10764" width="0" style="3" hidden="1" customWidth="1"/>
    <col min="10765" max="11006" width="8.625" style="3"/>
    <col min="11007" max="11007" width="2.625" style="3" customWidth="1"/>
    <col min="11008" max="11008" width="10.625" style="3" customWidth="1"/>
    <col min="11009" max="11009" width="13.125" style="3" customWidth="1"/>
    <col min="11010" max="11010" width="28.625" style="3" customWidth="1"/>
    <col min="11011" max="11011" width="4.625" style="3" customWidth="1"/>
    <col min="11012" max="11012" width="6.625" style="3" customWidth="1"/>
    <col min="11013" max="11013" width="10.625" style="3" customWidth="1"/>
    <col min="11014" max="11014" width="13.125" style="3" customWidth="1"/>
    <col min="11015" max="11015" width="28.625" style="3" customWidth="1"/>
    <col min="11016" max="11016" width="4.625" style="3" customWidth="1"/>
    <col min="11017" max="11017" width="6.625" style="3" customWidth="1"/>
    <col min="11018" max="11018" width="2.625" style="3" customWidth="1"/>
    <col min="11019" max="11020" width="0" style="3" hidden="1" customWidth="1"/>
    <col min="11021" max="11262" width="8.625" style="3"/>
    <col min="11263" max="11263" width="2.625" style="3" customWidth="1"/>
    <col min="11264" max="11264" width="10.625" style="3" customWidth="1"/>
    <col min="11265" max="11265" width="13.125" style="3" customWidth="1"/>
    <col min="11266" max="11266" width="28.625" style="3" customWidth="1"/>
    <col min="11267" max="11267" width="4.625" style="3" customWidth="1"/>
    <col min="11268" max="11268" width="6.625" style="3" customWidth="1"/>
    <col min="11269" max="11269" width="10.625" style="3" customWidth="1"/>
    <col min="11270" max="11270" width="13.125" style="3" customWidth="1"/>
    <col min="11271" max="11271" width="28.625" style="3" customWidth="1"/>
    <col min="11272" max="11272" width="4.625" style="3" customWidth="1"/>
    <col min="11273" max="11273" width="6.625" style="3" customWidth="1"/>
    <col min="11274" max="11274" width="2.625" style="3" customWidth="1"/>
    <col min="11275" max="11276" width="0" style="3" hidden="1" customWidth="1"/>
    <col min="11277" max="11518" width="8.625" style="3"/>
    <col min="11519" max="11519" width="2.625" style="3" customWidth="1"/>
    <col min="11520" max="11520" width="10.625" style="3" customWidth="1"/>
    <col min="11521" max="11521" width="13.125" style="3" customWidth="1"/>
    <col min="11522" max="11522" width="28.625" style="3" customWidth="1"/>
    <col min="11523" max="11523" width="4.625" style="3" customWidth="1"/>
    <col min="11524" max="11524" width="6.625" style="3" customWidth="1"/>
    <col min="11525" max="11525" width="10.625" style="3" customWidth="1"/>
    <col min="11526" max="11526" width="13.125" style="3" customWidth="1"/>
    <col min="11527" max="11527" width="28.625" style="3" customWidth="1"/>
    <col min="11528" max="11528" width="4.625" style="3" customWidth="1"/>
    <col min="11529" max="11529" width="6.625" style="3" customWidth="1"/>
    <col min="11530" max="11530" width="2.625" style="3" customWidth="1"/>
    <col min="11531" max="11532" width="0" style="3" hidden="1" customWidth="1"/>
    <col min="11533" max="11774" width="8.625" style="3"/>
    <col min="11775" max="11775" width="2.625" style="3" customWidth="1"/>
    <col min="11776" max="11776" width="10.625" style="3" customWidth="1"/>
    <col min="11777" max="11777" width="13.125" style="3" customWidth="1"/>
    <col min="11778" max="11778" width="28.625" style="3" customWidth="1"/>
    <col min="11779" max="11779" width="4.625" style="3" customWidth="1"/>
    <col min="11780" max="11780" width="6.625" style="3" customWidth="1"/>
    <col min="11781" max="11781" width="10.625" style="3" customWidth="1"/>
    <col min="11782" max="11782" width="13.125" style="3" customWidth="1"/>
    <col min="11783" max="11783" width="28.625" style="3" customWidth="1"/>
    <col min="11784" max="11784" width="4.625" style="3" customWidth="1"/>
    <col min="11785" max="11785" width="6.625" style="3" customWidth="1"/>
    <col min="11786" max="11786" width="2.625" style="3" customWidth="1"/>
    <col min="11787" max="11788" width="0" style="3" hidden="1" customWidth="1"/>
    <col min="11789" max="12030" width="8.625" style="3"/>
    <col min="12031" max="12031" width="2.625" style="3" customWidth="1"/>
    <col min="12032" max="12032" width="10.625" style="3" customWidth="1"/>
    <col min="12033" max="12033" width="13.125" style="3" customWidth="1"/>
    <col min="12034" max="12034" width="28.625" style="3" customWidth="1"/>
    <col min="12035" max="12035" width="4.625" style="3" customWidth="1"/>
    <col min="12036" max="12036" width="6.625" style="3" customWidth="1"/>
    <col min="12037" max="12037" width="10.625" style="3" customWidth="1"/>
    <col min="12038" max="12038" width="13.125" style="3" customWidth="1"/>
    <col min="12039" max="12039" width="28.625" style="3" customWidth="1"/>
    <col min="12040" max="12040" width="4.625" style="3" customWidth="1"/>
    <col min="12041" max="12041" width="6.625" style="3" customWidth="1"/>
    <col min="12042" max="12042" width="2.625" style="3" customWidth="1"/>
    <col min="12043" max="12044" width="0" style="3" hidden="1" customWidth="1"/>
    <col min="12045" max="12286" width="8.625" style="3"/>
    <col min="12287" max="12287" width="2.625" style="3" customWidth="1"/>
    <col min="12288" max="12288" width="10.625" style="3" customWidth="1"/>
    <col min="12289" max="12289" width="13.125" style="3" customWidth="1"/>
    <col min="12290" max="12290" width="28.625" style="3" customWidth="1"/>
    <col min="12291" max="12291" width="4.625" style="3" customWidth="1"/>
    <col min="12292" max="12292" width="6.625" style="3" customWidth="1"/>
    <col min="12293" max="12293" width="10.625" style="3" customWidth="1"/>
    <col min="12294" max="12294" width="13.125" style="3" customWidth="1"/>
    <col min="12295" max="12295" width="28.625" style="3" customWidth="1"/>
    <col min="12296" max="12296" width="4.625" style="3" customWidth="1"/>
    <col min="12297" max="12297" width="6.625" style="3" customWidth="1"/>
    <col min="12298" max="12298" width="2.625" style="3" customWidth="1"/>
    <col min="12299" max="12300" width="0" style="3" hidden="1" customWidth="1"/>
    <col min="12301" max="12542" width="8.625" style="3"/>
    <col min="12543" max="12543" width="2.625" style="3" customWidth="1"/>
    <col min="12544" max="12544" width="10.625" style="3" customWidth="1"/>
    <col min="12545" max="12545" width="13.125" style="3" customWidth="1"/>
    <col min="12546" max="12546" width="28.625" style="3" customWidth="1"/>
    <col min="12547" max="12547" width="4.625" style="3" customWidth="1"/>
    <col min="12548" max="12548" width="6.625" style="3" customWidth="1"/>
    <col min="12549" max="12549" width="10.625" style="3" customWidth="1"/>
    <col min="12550" max="12550" width="13.125" style="3" customWidth="1"/>
    <col min="12551" max="12551" width="28.625" style="3" customWidth="1"/>
    <col min="12552" max="12552" width="4.625" style="3" customWidth="1"/>
    <col min="12553" max="12553" width="6.625" style="3" customWidth="1"/>
    <col min="12554" max="12554" width="2.625" style="3" customWidth="1"/>
    <col min="12555" max="12556" width="0" style="3" hidden="1" customWidth="1"/>
    <col min="12557" max="12798" width="8.625" style="3"/>
    <col min="12799" max="12799" width="2.625" style="3" customWidth="1"/>
    <col min="12800" max="12800" width="10.625" style="3" customWidth="1"/>
    <col min="12801" max="12801" width="13.125" style="3" customWidth="1"/>
    <col min="12802" max="12802" width="28.625" style="3" customWidth="1"/>
    <col min="12803" max="12803" width="4.625" style="3" customWidth="1"/>
    <col min="12804" max="12804" width="6.625" style="3" customWidth="1"/>
    <col min="12805" max="12805" width="10.625" style="3" customWidth="1"/>
    <col min="12806" max="12806" width="13.125" style="3" customWidth="1"/>
    <col min="12807" max="12807" width="28.625" style="3" customWidth="1"/>
    <col min="12808" max="12808" width="4.625" style="3" customWidth="1"/>
    <col min="12809" max="12809" width="6.625" style="3" customWidth="1"/>
    <col min="12810" max="12810" width="2.625" style="3" customWidth="1"/>
    <col min="12811" max="12812" width="0" style="3" hidden="1" customWidth="1"/>
    <col min="12813" max="13054" width="8.625" style="3"/>
    <col min="13055" max="13055" width="2.625" style="3" customWidth="1"/>
    <col min="13056" max="13056" width="10.625" style="3" customWidth="1"/>
    <col min="13057" max="13057" width="13.125" style="3" customWidth="1"/>
    <col min="13058" max="13058" width="28.625" style="3" customWidth="1"/>
    <col min="13059" max="13059" width="4.625" style="3" customWidth="1"/>
    <col min="13060" max="13060" width="6.625" style="3" customWidth="1"/>
    <col min="13061" max="13061" width="10.625" style="3" customWidth="1"/>
    <col min="13062" max="13062" width="13.125" style="3" customWidth="1"/>
    <col min="13063" max="13063" width="28.625" style="3" customWidth="1"/>
    <col min="13064" max="13064" width="4.625" style="3" customWidth="1"/>
    <col min="13065" max="13065" width="6.625" style="3" customWidth="1"/>
    <col min="13066" max="13066" width="2.625" style="3" customWidth="1"/>
    <col min="13067" max="13068" width="0" style="3" hidden="1" customWidth="1"/>
    <col min="13069" max="13310" width="8.625" style="3"/>
    <col min="13311" max="13311" width="2.625" style="3" customWidth="1"/>
    <col min="13312" max="13312" width="10.625" style="3" customWidth="1"/>
    <col min="13313" max="13313" width="13.125" style="3" customWidth="1"/>
    <col min="13314" max="13314" width="28.625" style="3" customWidth="1"/>
    <col min="13315" max="13315" width="4.625" style="3" customWidth="1"/>
    <col min="13316" max="13316" width="6.625" style="3" customWidth="1"/>
    <col min="13317" max="13317" width="10.625" style="3" customWidth="1"/>
    <col min="13318" max="13318" width="13.125" style="3" customWidth="1"/>
    <col min="13319" max="13319" width="28.625" style="3" customWidth="1"/>
    <col min="13320" max="13320" width="4.625" style="3" customWidth="1"/>
    <col min="13321" max="13321" width="6.625" style="3" customWidth="1"/>
    <col min="13322" max="13322" width="2.625" style="3" customWidth="1"/>
    <col min="13323" max="13324" width="0" style="3" hidden="1" customWidth="1"/>
    <col min="13325" max="13566" width="8.625" style="3"/>
    <col min="13567" max="13567" width="2.625" style="3" customWidth="1"/>
    <col min="13568" max="13568" width="10.625" style="3" customWidth="1"/>
    <col min="13569" max="13569" width="13.125" style="3" customWidth="1"/>
    <col min="13570" max="13570" width="28.625" style="3" customWidth="1"/>
    <col min="13571" max="13571" width="4.625" style="3" customWidth="1"/>
    <col min="13572" max="13572" width="6.625" style="3" customWidth="1"/>
    <col min="13573" max="13573" width="10.625" style="3" customWidth="1"/>
    <col min="13574" max="13574" width="13.125" style="3" customWidth="1"/>
    <col min="13575" max="13575" width="28.625" style="3" customWidth="1"/>
    <col min="13576" max="13576" width="4.625" style="3" customWidth="1"/>
    <col min="13577" max="13577" width="6.625" style="3" customWidth="1"/>
    <col min="13578" max="13578" width="2.625" style="3" customWidth="1"/>
    <col min="13579" max="13580" width="0" style="3" hidden="1" customWidth="1"/>
    <col min="13581" max="13822" width="8.625" style="3"/>
    <col min="13823" max="13823" width="2.625" style="3" customWidth="1"/>
    <col min="13824" max="13824" width="10.625" style="3" customWidth="1"/>
    <col min="13825" max="13825" width="13.125" style="3" customWidth="1"/>
    <col min="13826" max="13826" width="28.625" style="3" customWidth="1"/>
    <col min="13827" max="13827" width="4.625" style="3" customWidth="1"/>
    <col min="13828" max="13828" width="6.625" style="3" customWidth="1"/>
    <col min="13829" max="13829" width="10.625" style="3" customWidth="1"/>
    <col min="13830" max="13830" width="13.125" style="3" customWidth="1"/>
    <col min="13831" max="13831" width="28.625" style="3" customWidth="1"/>
    <col min="13832" max="13832" width="4.625" style="3" customWidth="1"/>
    <col min="13833" max="13833" width="6.625" style="3" customWidth="1"/>
    <col min="13834" max="13834" width="2.625" style="3" customWidth="1"/>
    <col min="13835" max="13836" width="0" style="3" hidden="1" customWidth="1"/>
    <col min="13837" max="14078" width="8.625" style="3"/>
    <col min="14079" max="14079" width="2.625" style="3" customWidth="1"/>
    <col min="14080" max="14080" width="10.625" style="3" customWidth="1"/>
    <col min="14081" max="14081" width="13.125" style="3" customWidth="1"/>
    <col min="14082" max="14082" width="28.625" style="3" customWidth="1"/>
    <col min="14083" max="14083" width="4.625" style="3" customWidth="1"/>
    <col min="14084" max="14084" width="6.625" style="3" customWidth="1"/>
    <col min="14085" max="14085" width="10.625" style="3" customWidth="1"/>
    <col min="14086" max="14086" width="13.125" style="3" customWidth="1"/>
    <col min="14087" max="14087" width="28.625" style="3" customWidth="1"/>
    <col min="14088" max="14088" width="4.625" style="3" customWidth="1"/>
    <col min="14089" max="14089" width="6.625" style="3" customWidth="1"/>
    <col min="14090" max="14090" width="2.625" style="3" customWidth="1"/>
    <col min="14091" max="14092" width="0" style="3" hidden="1" customWidth="1"/>
    <col min="14093" max="14334" width="8.625" style="3"/>
    <col min="14335" max="14335" width="2.625" style="3" customWidth="1"/>
    <col min="14336" max="14336" width="10.625" style="3" customWidth="1"/>
    <col min="14337" max="14337" width="13.125" style="3" customWidth="1"/>
    <col min="14338" max="14338" width="28.625" style="3" customWidth="1"/>
    <col min="14339" max="14339" width="4.625" style="3" customWidth="1"/>
    <col min="14340" max="14340" width="6.625" style="3" customWidth="1"/>
    <col min="14341" max="14341" width="10.625" style="3" customWidth="1"/>
    <col min="14342" max="14342" width="13.125" style="3" customWidth="1"/>
    <col min="14343" max="14343" width="28.625" style="3" customWidth="1"/>
    <col min="14344" max="14344" width="4.625" style="3" customWidth="1"/>
    <col min="14345" max="14345" width="6.625" style="3" customWidth="1"/>
    <col min="14346" max="14346" width="2.625" style="3" customWidth="1"/>
    <col min="14347" max="14348" width="0" style="3" hidden="1" customWidth="1"/>
    <col min="14349" max="14590" width="8.625" style="3"/>
    <col min="14591" max="14591" width="2.625" style="3" customWidth="1"/>
    <col min="14592" max="14592" width="10.625" style="3" customWidth="1"/>
    <col min="14593" max="14593" width="13.125" style="3" customWidth="1"/>
    <col min="14594" max="14594" width="28.625" style="3" customWidth="1"/>
    <col min="14595" max="14595" width="4.625" style="3" customWidth="1"/>
    <col min="14596" max="14596" width="6.625" style="3" customWidth="1"/>
    <col min="14597" max="14597" width="10.625" style="3" customWidth="1"/>
    <col min="14598" max="14598" width="13.125" style="3" customWidth="1"/>
    <col min="14599" max="14599" width="28.625" style="3" customWidth="1"/>
    <col min="14600" max="14600" width="4.625" style="3" customWidth="1"/>
    <col min="14601" max="14601" width="6.625" style="3" customWidth="1"/>
    <col min="14602" max="14602" width="2.625" style="3" customWidth="1"/>
    <col min="14603" max="14604" width="0" style="3" hidden="1" customWidth="1"/>
    <col min="14605" max="14846" width="8.625" style="3"/>
    <col min="14847" max="14847" width="2.625" style="3" customWidth="1"/>
    <col min="14848" max="14848" width="10.625" style="3" customWidth="1"/>
    <col min="14849" max="14849" width="13.125" style="3" customWidth="1"/>
    <col min="14850" max="14850" width="28.625" style="3" customWidth="1"/>
    <col min="14851" max="14851" width="4.625" style="3" customWidth="1"/>
    <col min="14852" max="14852" width="6.625" style="3" customWidth="1"/>
    <col min="14853" max="14853" width="10.625" style="3" customWidth="1"/>
    <col min="14854" max="14854" width="13.125" style="3" customWidth="1"/>
    <col min="14855" max="14855" width="28.625" style="3" customWidth="1"/>
    <col min="14856" max="14856" width="4.625" style="3" customWidth="1"/>
    <col min="14857" max="14857" width="6.625" style="3" customWidth="1"/>
    <col min="14858" max="14858" width="2.625" style="3" customWidth="1"/>
    <col min="14859" max="14860" width="0" style="3" hidden="1" customWidth="1"/>
    <col min="14861" max="15102" width="8.625" style="3"/>
    <col min="15103" max="15103" width="2.625" style="3" customWidth="1"/>
    <col min="15104" max="15104" width="10.625" style="3" customWidth="1"/>
    <col min="15105" max="15105" width="13.125" style="3" customWidth="1"/>
    <col min="15106" max="15106" width="28.625" style="3" customWidth="1"/>
    <col min="15107" max="15107" width="4.625" style="3" customWidth="1"/>
    <col min="15108" max="15108" width="6.625" style="3" customWidth="1"/>
    <col min="15109" max="15109" width="10.625" style="3" customWidth="1"/>
    <col min="15110" max="15110" width="13.125" style="3" customWidth="1"/>
    <col min="15111" max="15111" width="28.625" style="3" customWidth="1"/>
    <col min="15112" max="15112" width="4.625" style="3" customWidth="1"/>
    <col min="15113" max="15113" width="6.625" style="3" customWidth="1"/>
    <col min="15114" max="15114" width="2.625" style="3" customWidth="1"/>
    <col min="15115" max="15116" width="0" style="3" hidden="1" customWidth="1"/>
    <col min="15117" max="15358" width="8.625" style="3"/>
    <col min="15359" max="15359" width="2.625" style="3" customWidth="1"/>
    <col min="15360" max="15360" width="10.625" style="3" customWidth="1"/>
    <col min="15361" max="15361" width="13.125" style="3" customWidth="1"/>
    <col min="15362" max="15362" width="28.625" style="3" customWidth="1"/>
    <col min="15363" max="15363" width="4.625" style="3" customWidth="1"/>
    <col min="15364" max="15364" width="6.625" style="3" customWidth="1"/>
    <col min="15365" max="15365" width="10.625" style="3" customWidth="1"/>
    <col min="15366" max="15366" width="13.125" style="3" customWidth="1"/>
    <col min="15367" max="15367" width="28.625" style="3" customWidth="1"/>
    <col min="15368" max="15368" width="4.625" style="3" customWidth="1"/>
    <col min="15369" max="15369" width="6.625" style="3" customWidth="1"/>
    <col min="15370" max="15370" width="2.625" style="3" customWidth="1"/>
    <col min="15371" max="15372" width="0" style="3" hidden="1" customWidth="1"/>
    <col min="15373" max="15614" width="8.625" style="3"/>
    <col min="15615" max="15615" width="2.625" style="3" customWidth="1"/>
    <col min="15616" max="15616" width="10.625" style="3" customWidth="1"/>
    <col min="15617" max="15617" width="13.125" style="3" customWidth="1"/>
    <col min="15618" max="15618" width="28.625" style="3" customWidth="1"/>
    <col min="15619" max="15619" width="4.625" style="3" customWidth="1"/>
    <col min="15620" max="15620" width="6.625" style="3" customWidth="1"/>
    <col min="15621" max="15621" width="10.625" style="3" customWidth="1"/>
    <col min="15622" max="15622" width="13.125" style="3" customWidth="1"/>
    <col min="15623" max="15623" width="28.625" style="3" customWidth="1"/>
    <col min="15624" max="15624" width="4.625" style="3" customWidth="1"/>
    <col min="15625" max="15625" width="6.625" style="3" customWidth="1"/>
    <col min="15626" max="15626" width="2.625" style="3" customWidth="1"/>
    <col min="15627" max="15628" width="0" style="3" hidden="1" customWidth="1"/>
    <col min="15629" max="15870" width="8.625" style="3"/>
    <col min="15871" max="15871" width="2.625" style="3" customWidth="1"/>
    <col min="15872" max="15872" width="10.625" style="3" customWidth="1"/>
    <col min="15873" max="15873" width="13.125" style="3" customWidth="1"/>
    <col min="15874" max="15874" width="28.625" style="3" customWidth="1"/>
    <col min="15875" max="15875" width="4.625" style="3" customWidth="1"/>
    <col min="15876" max="15876" width="6.625" style="3" customWidth="1"/>
    <col min="15877" max="15877" width="10.625" style="3" customWidth="1"/>
    <col min="15878" max="15878" width="13.125" style="3" customWidth="1"/>
    <col min="15879" max="15879" width="28.625" style="3" customWidth="1"/>
    <col min="15880" max="15880" width="4.625" style="3" customWidth="1"/>
    <col min="15881" max="15881" width="6.625" style="3" customWidth="1"/>
    <col min="15882" max="15882" width="2.625" style="3" customWidth="1"/>
    <col min="15883" max="15884" width="0" style="3" hidden="1" customWidth="1"/>
    <col min="15885" max="16126" width="8.625" style="3"/>
    <col min="16127" max="16127" width="2.625" style="3" customWidth="1"/>
    <col min="16128" max="16128" width="10.625" style="3" customWidth="1"/>
    <col min="16129" max="16129" width="13.125" style="3" customWidth="1"/>
    <col min="16130" max="16130" width="28.625" style="3" customWidth="1"/>
    <col min="16131" max="16131" width="4.625" style="3" customWidth="1"/>
    <col min="16132" max="16132" width="6.625" style="3" customWidth="1"/>
    <col min="16133" max="16133" width="10.625" style="3" customWidth="1"/>
    <col min="16134" max="16134" width="13.125" style="3" customWidth="1"/>
    <col min="16135" max="16135" width="28.625" style="3" customWidth="1"/>
    <col min="16136" max="16136" width="4.625" style="3" customWidth="1"/>
    <col min="16137" max="16137" width="6.625" style="3" customWidth="1"/>
    <col min="16138" max="16138" width="2.625" style="3" customWidth="1"/>
    <col min="16139" max="16140" width="0" style="3" hidden="1" customWidth="1"/>
    <col min="16141" max="16384" width="8.625" style="3"/>
  </cols>
  <sheetData>
    <row r="1" spans="2:15" ht="26.1" customHeight="1">
      <c r="B1" s="2"/>
      <c r="C1" s="35"/>
      <c r="E1" s="38" t="s">
        <v>257</v>
      </c>
      <c r="F1" s="35" t="str">
        <f>'業務細分率（総合）'!F1</f>
        <v>部分的に業務委託をしない○を－にして下さい。</v>
      </c>
    </row>
    <row r="2" spans="2:15" ht="26.1" customHeight="1" thickBot="1">
      <c r="C2" s="2"/>
    </row>
    <row r="3" spans="2:15" ht="26.1" customHeight="1">
      <c r="B3" s="46" t="s">
        <v>274</v>
      </c>
      <c r="C3" s="47"/>
      <c r="D3" s="48"/>
      <c r="E3" s="49"/>
      <c r="F3" s="49" t="s">
        <v>60</v>
      </c>
      <c r="G3" s="227" t="str">
        <f>IF(積算!D5="","",積算!D5)</f>
        <v/>
      </c>
      <c r="H3" s="228"/>
      <c r="I3" s="228"/>
      <c r="J3" s="228"/>
      <c r="K3" s="229"/>
    </row>
    <row r="4" spans="2:15" ht="27.95" customHeight="1">
      <c r="B4" s="50" t="s">
        <v>61</v>
      </c>
      <c r="C4" s="51"/>
      <c r="D4" s="51"/>
      <c r="E4" s="51"/>
      <c r="F4" s="51"/>
      <c r="G4" s="52" t="s">
        <v>62</v>
      </c>
      <c r="H4" s="51"/>
      <c r="I4" s="51"/>
      <c r="J4" s="51"/>
      <c r="K4" s="53"/>
    </row>
    <row r="5" spans="2:15" ht="20.100000000000001" customHeight="1">
      <c r="B5" s="54"/>
      <c r="C5" s="230" t="s">
        <v>63</v>
      </c>
      <c r="D5" s="231"/>
      <c r="E5" s="55"/>
      <c r="F5" s="56"/>
      <c r="G5" s="57"/>
      <c r="H5" s="232" t="s">
        <v>63</v>
      </c>
      <c r="I5" s="233"/>
      <c r="J5" s="55"/>
      <c r="K5" s="58"/>
    </row>
    <row r="6" spans="2:15" ht="27.95" customHeight="1">
      <c r="B6" s="248" t="s">
        <v>64</v>
      </c>
      <c r="C6" s="234" t="s">
        <v>65</v>
      </c>
      <c r="D6" s="104" t="s">
        <v>66</v>
      </c>
      <c r="E6" s="39" t="s">
        <v>257</v>
      </c>
      <c r="F6" s="193">
        <f>IF(積算!$J$15="有",'業務細分率（設備)'!O6,0)</f>
        <v>0.02</v>
      </c>
      <c r="G6" s="236" t="s">
        <v>67</v>
      </c>
      <c r="H6" s="238" t="s">
        <v>68</v>
      </c>
      <c r="I6" s="60" t="s">
        <v>69</v>
      </c>
      <c r="J6" s="39" t="s">
        <v>257</v>
      </c>
      <c r="K6" s="187">
        <f>IF(AND(J6="〇",積算!$L$15="有"),'別表２－3'!L6,0)</f>
        <v>0.01</v>
      </c>
      <c r="O6" s="3">
        <f>IF(AND(積算!$H$10="-",'業務細分率（設備)'!E6="〇"),'別表２－１、２－２'!N16,IF(E6="〇",'別表２－１、２－２'!Q16,0))</f>
        <v>0.02</v>
      </c>
    </row>
    <row r="7" spans="2:15" ht="27.95" customHeight="1">
      <c r="B7" s="249"/>
      <c r="C7" s="235"/>
      <c r="D7" s="105" t="s">
        <v>70</v>
      </c>
      <c r="E7" s="41" t="s">
        <v>257</v>
      </c>
      <c r="F7" s="200">
        <f>IF(積算!$J$15="有",'業務細分率（設備)'!O7,0)</f>
        <v>0.01</v>
      </c>
      <c r="G7" s="237"/>
      <c r="H7" s="239"/>
      <c r="I7" s="62" t="s">
        <v>71</v>
      </c>
      <c r="J7" s="41" t="s">
        <v>257</v>
      </c>
      <c r="K7" s="189">
        <f>IF(AND(J7="〇",積算!$L$15="有"),'別表２－3'!L7,0)</f>
        <v>0.01</v>
      </c>
      <c r="O7" s="3">
        <f>IF(AND(積算!$H$10="-",'業務細分率（設備)'!E7="〇"),'別表２－１、２－２'!N17,IF(E7="〇",'別表２－１、２－２'!Q17,0))</f>
        <v>0.01</v>
      </c>
    </row>
    <row r="8" spans="2:15" ht="27.95" customHeight="1">
      <c r="B8" s="249"/>
      <c r="C8" s="234" t="s">
        <v>72</v>
      </c>
      <c r="D8" s="59" t="s">
        <v>73</v>
      </c>
      <c r="E8" s="39" t="s">
        <v>257</v>
      </c>
      <c r="F8" s="186">
        <f>IF(積算!$J$15="有",'業務細分率（設備)'!O8,0)</f>
        <v>0.01</v>
      </c>
      <c r="G8" s="237"/>
      <c r="H8" s="238" t="s">
        <v>74</v>
      </c>
      <c r="I8" s="60" t="s">
        <v>75</v>
      </c>
      <c r="J8" s="39" t="s">
        <v>257</v>
      </c>
      <c r="K8" s="187">
        <f>IF(AND(J8="〇",積算!$L$15="有"),'別表２－3'!L8,0)</f>
        <v>0.06</v>
      </c>
      <c r="O8" s="3">
        <f>IF(AND(積算!$H$10="-",'業務細分率（設備)'!E8="〇"),'別表２－１、２－２'!N18,IF(E8="〇",'別表２－１、２－２'!Q18,0))</f>
        <v>0.01</v>
      </c>
    </row>
    <row r="9" spans="2:15" ht="27.95" customHeight="1">
      <c r="B9" s="249"/>
      <c r="C9" s="235"/>
      <c r="D9" s="61" t="s">
        <v>76</v>
      </c>
      <c r="E9" s="41" t="s">
        <v>257</v>
      </c>
      <c r="F9" s="188">
        <f>IF(積算!$J$15="有",'業務細分率（設備)'!O9,0)</f>
        <v>0.01</v>
      </c>
      <c r="G9" s="237"/>
      <c r="H9" s="239"/>
      <c r="I9" s="62" t="s">
        <v>598</v>
      </c>
      <c r="J9" s="41" t="s">
        <v>257</v>
      </c>
      <c r="K9" s="189">
        <f>IF(AND(J9="〇",積算!$L$15="有"),'別表２－3'!L9,0)</f>
        <v>0.08</v>
      </c>
      <c r="O9" s="3">
        <f>IF(AND(積算!$H$10="-",'業務細分率（設備)'!E9="〇"),'別表２－１、２－２'!N19,IF(E9="〇",'別表２－１、２－２'!Q19,0))</f>
        <v>0.01</v>
      </c>
    </row>
    <row r="10" spans="2:15" ht="27.95" customHeight="1">
      <c r="B10" s="249"/>
      <c r="C10" s="240" t="s">
        <v>77</v>
      </c>
      <c r="D10" s="241"/>
      <c r="E10" s="36" t="s">
        <v>257</v>
      </c>
      <c r="F10" s="190">
        <f>IF(積算!$J$15="有",'業務細分率（設備)'!O10,0)</f>
        <v>0.01</v>
      </c>
      <c r="G10" s="237"/>
      <c r="H10" s="238" t="s">
        <v>78</v>
      </c>
      <c r="I10" s="60" t="s">
        <v>79</v>
      </c>
      <c r="J10" s="39" t="s">
        <v>257</v>
      </c>
      <c r="K10" s="187">
        <f>IF(AND(J10="〇",積算!$L$15="有"),'別表２－3'!L10,0)</f>
        <v>0.18</v>
      </c>
      <c r="O10" s="3">
        <f>IF(AND(積算!$H$10="-",'業務細分率（設備)'!E10="〇"),'別表２－１、２－２'!N20,IF(E10="〇",'別表２－１、２－２'!Q20,0))</f>
        <v>0.01</v>
      </c>
    </row>
    <row r="11" spans="2:15" ht="27.95" customHeight="1">
      <c r="B11" s="249"/>
      <c r="C11" s="242" t="s">
        <v>80</v>
      </c>
      <c r="D11" s="63" t="s">
        <v>81</v>
      </c>
      <c r="E11" s="39" t="s">
        <v>257</v>
      </c>
      <c r="F11" s="186">
        <f>IF(積算!$J$15="有",'業務細分率（設備)'!O11,0)</f>
        <v>0.05</v>
      </c>
      <c r="G11" s="237"/>
      <c r="H11" s="239"/>
      <c r="I11" s="62" t="s">
        <v>82</v>
      </c>
      <c r="J11" s="41" t="s">
        <v>257</v>
      </c>
      <c r="K11" s="189">
        <f>IF(AND(J11="〇",積算!$L$15="有"),'別表２－3'!L11,0)</f>
        <v>0.06</v>
      </c>
      <c r="O11" s="3">
        <f>IF(AND(積算!$H$10="-",'業務細分率（設備)'!E11="〇"),'別表２－１、２－２'!N21,IF(E11="〇",'別表２－１、２－２'!Q21,0))</f>
        <v>0.05</v>
      </c>
    </row>
    <row r="12" spans="2:15" ht="27.95" customHeight="1">
      <c r="B12" s="249"/>
      <c r="C12" s="243"/>
      <c r="D12" s="61" t="s">
        <v>83</v>
      </c>
      <c r="E12" s="41" t="s">
        <v>257</v>
      </c>
      <c r="F12" s="188">
        <f>IF(積算!$J$15="有",'業務細分率（設備)'!O12,0)</f>
        <v>0.02</v>
      </c>
      <c r="G12" s="237"/>
      <c r="H12" s="244" t="s">
        <v>84</v>
      </c>
      <c r="I12" s="245"/>
      <c r="J12" s="36" t="s">
        <v>257</v>
      </c>
      <c r="K12" s="191">
        <f>IF(AND(J12="〇",積算!$L$15="有"),'別表２－3'!L12,0)</f>
        <v>0.16</v>
      </c>
      <c r="O12" s="3">
        <f>IF(AND(積算!$H$10="-",'業務細分率（設備)'!E12="〇"),'別表２－１、２－２'!N22,IF(E12="〇",'別表２－１、２－２'!Q22,0))</f>
        <v>0.02</v>
      </c>
    </row>
    <row r="13" spans="2:15" ht="27.95" customHeight="1">
      <c r="B13" s="249"/>
      <c r="C13" s="246" t="s">
        <v>85</v>
      </c>
      <c r="D13" s="247"/>
      <c r="E13" s="36" t="s">
        <v>257</v>
      </c>
      <c r="F13" s="190">
        <f>IF(積算!$J$15="有",'業務細分率（設備)'!O13,0)</f>
        <v>0.05</v>
      </c>
      <c r="G13" s="237"/>
      <c r="H13" s="244" t="s">
        <v>86</v>
      </c>
      <c r="I13" s="245"/>
      <c r="J13" s="36" t="s">
        <v>257</v>
      </c>
      <c r="K13" s="191">
        <f>IF(AND(J13="〇",積算!$L$15="有"),'別表２－3'!L13,0)</f>
        <v>0.05</v>
      </c>
      <c r="O13" s="3">
        <f>IF(AND(積算!$H$10="-",'業務細分率（設備)'!E13="〇"),'別表２－１、２－２'!N23,IF(E13="〇",'別表２－１、２－２'!Q23,0))</f>
        <v>0.05</v>
      </c>
    </row>
    <row r="14" spans="2:15" ht="27.95" customHeight="1">
      <c r="B14" s="249"/>
      <c r="C14" s="247" t="s">
        <v>87</v>
      </c>
      <c r="D14" s="247"/>
      <c r="E14" s="36" t="s">
        <v>257</v>
      </c>
      <c r="F14" s="190">
        <f>IF(積算!$J$15="有",'業務細分率（設備)'!O14,0)</f>
        <v>0.03</v>
      </c>
      <c r="G14" s="237"/>
      <c r="H14" s="244" t="s">
        <v>88</v>
      </c>
      <c r="I14" s="245"/>
      <c r="J14" s="36" t="s">
        <v>257</v>
      </c>
      <c r="K14" s="191">
        <f>IF(AND(J14="〇",積算!$L$15="有"),'別表２－3'!L14,0)</f>
        <v>0.06</v>
      </c>
      <c r="O14" s="3">
        <f>IF(AND(積算!$H$10="-",'業務細分率（設備)'!E14="〇"),'別表２－１、２－２'!N24,IF(E14="〇",'別表２－１、２－２'!Q24,0))</f>
        <v>0.03</v>
      </c>
    </row>
    <row r="15" spans="2:15" ht="27.95" customHeight="1">
      <c r="B15" s="249"/>
      <c r="C15" s="247" t="s">
        <v>89</v>
      </c>
      <c r="D15" s="247"/>
      <c r="E15" s="36" t="s">
        <v>257</v>
      </c>
      <c r="F15" s="190">
        <f>IF(積算!$J$15="有",'業務細分率（設備)'!O15,0)</f>
        <v>0.02</v>
      </c>
      <c r="G15" s="262" t="s">
        <v>90</v>
      </c>
      <c r="H15" s="244" t="s">
        <v>91</v>
      </c>
      <c r="I15" s="245"/>
      <c r="J15" s="36" t="s">
        <v>257</v>
      </c>
      <c r="K15" s="191">
        <f>IF(AND(J15="〇",積算!$L$15="有"),'別表２－3'!L15,0)</f>
        <v>0.01</v>
      </c>
      <c r="O15" s="3">
        <f>IF(AND(積算!$H$10="-",'業務細分率（設備)'!E15="〇"),'別表２－１、２－２'!N25,IF(E15="〇",'別表２－１、２－２'!Q25,0))</f>
        <v>0.02</v>
      </c>
    </row>
    <row r="16" spans="2:15" ht="27.95" customHeight="1">
      <c r="B16" s="248" t="s">
        <v>92</v>
      </c>
      <c r="C16" s="242" t="s">
        <v>93</v>
      </c>
      <c r="D16" s="63" t="s">
        <v>94</v>
      </c>
      <c r="E16" s="39" t="s">
        <v>257</v>
      </c>
      <c r="F16" s="186">
        <f>IF(積算!$K$15="有",'業務細分率（設備)'!O16,0)</f>
        <v>0.04</v>
      </c>
      <c r="G16" s="263"/>
      <c r="H16" s="244" t="s">
        <v>95</v>
      </c>
      <c r="I16" s="245"/>
      <c r="J16" s="36" t="s">
        <v>257</v>
      </c>
      <c r="K16" s="191">
        <f>IF(AND(J16="〇",積算!$L$15="有"),'別表２－3'!L16,0)</f>
        <v>0.06</v>
      </c>
      <c r="O16" s="3">
        <f>IF(AND(積算!$H$10="-",'業務細分率（設備)'!E16="〇"),'別表２－１、２－２'!N26,IF(E16="〇",'別表２－１、２－２'!Q26,0))</f>
        <v>0.04</v>
      </c>
    </row>
    <row r="17" spans="2:15" ht="27.95" customHeight="1">
      <c r="B17" s="249"/>
      <c r="C17" s="243"/>
      <c r="D17" s="61" t="s">
        <v>96</v>
      </c>
      <c r="E17" s="41" t="s">
        <v>257</v>
      </c>
      <c r="F17" s="188">
        <f>IF(積算!$K$15="有",'業務細分率（設備)'!O17,0)</f>
        <v>0.01</v>
      </c>
      <c r="G17" s="263"/>
      <c r="H17" s="244" t="s">
        <v>97</v>
      </c>
      <c r="I17" s="245"/>
      <c r="J17" s="36" t="s">
        <v>257</v>
      </c>
      <c r="K17" s="191">
        <f>IF(AND(J17="〇",積算!$L$15="有"),'別表２－3'!L17,0)</f>
        <v>0.11</v>
      </c>
      <c r="O17" s="3">
        <f>IF(AND(積算!$H$10="-",'業務細分率（設備)'!E17="〇"),'別表２－１、２－２'!N27,IF(E17="〇",'別表２－１、２－２'!Q27,0))</f>
        <v>0.01</v>
      </c>
    </row>
    <row r="18" spans="2:15" ht="27.95" customHeight="1">
      <c r="B18" s="249"/>
      <c r="C18" s="234" t="s">
        <v>72</v>
      </c>
      <c r="D18" s="63" t="s">
        <v>98</v>
      </c>
      <c r="E18" s="39" t="s">
        <v>257</v>
      </c>
      <c r="F18" s="186">
        <f>IF(積算!$K$15="有",'業務細分率（設備)'!O18,0)</f>
        <v>0.02</v>
      </c>
      <c r="G18" s="263"/>
      <c r="H18" s="250" t="s">
        <v>99</v>
      </c>
      <c r="I18" s="64" t="s">
        <v>100</v>
      </c>
      <c r="J18" s="39" t="s">
        <v>257</v>
      </c>
      <c r="K18" s="187">
        <f>IF(AND(J18="〇",積算!$L$15="有"),'別表２－3'!L18,0)</f>
        <v>0.04</v>
      </c>
      <c r="O18" s="3">
        <f>IF(AND(積算!$H$10="-",'業務細分率（設備)'!E18="〇"),'別表２－１、２－２'!N28,IF(E18="〇",'別表２－１、２－２'!Q28,0))</f>
        <v>0.02</v>
      </c>
    </row>
    <row r="19" spans="2:15" ht="27.95" customHeight="1">
      <c r="B19" s="249"/>
      <c r="C19" s="235"/>
      <c r="D19" s="61" t="s">
        <v>101</v>
      </c>
      <c r="E19" s="41" t="s">
        <v>257</v>
      </c>
      <c r="F19" s="188">
        <f>IF(積算!$K$15="有",'業務細分率（設備)'!O19,0)</f>
        <v>0.02</v>
      </c>
      <c r="G19" s="263"/>
      <c r="H19" s="254"/>
      <c r="I19" s="65" t="s">
        <v>102</v>
      </c>
      <c r="J19" s="40" t="s">
        <v>257</v>
      </c>
      <c r="K19" s="192">
        <f>IF(AND(J19="〇",積算!$L$15="有"),'別表２－3'!L19,0)</f>
        <v>0.05</v>
      </c>
      <c r="O19" s="3">
        <f>IF(AND(積算!$H$10="-",'業務細分率（設備)'!E19="〇"),'別表２－１、２－２'!N29,IF(E19="〇",'別表２－１、２－２'!Q29,0))</f>
        <v>0.02</v>
      </c>
    </row>
    <row r="20" spans="2:15" ht="27.95" customHeight="1">
      <c r="B20" s="249"/>
      <c r="C20" s="234" t="s">
        <v>103</v>
      </c>
      <c r="D20" s="66" t="s">
        <v>81</v>
      </c>
      <c r="E20" s="39" t="s">
        <v>257</v>
      </c>
      <c r="F20" s="193">
        <f>IF(積算!$K$15="有",'業務細分率（設備)'!O20,0)</f>
        <v>7.0000000000000007E-2</v>
      </c>
      <c r="G20" s="263"/>
      <c r="H20" s="251"/>
      <c r="I20" s="67" t="s">
        <v>104</v>
      </c>
      <c r="J20" s="37" t="s">
        <v>257</v>
      </c>
      <c r="K20" s="194">
        <f>IF(AND(J20="〇",積算!$L$15="有"),'別表２－3'!L20,0)</f>
        <v>0</v>
      </c>
      <c r="O20" s="3">
        <f>IF(AND(積算!$H$10="-",'業務細分率（設備)'!E20="〇"),'別表２－１、２－２'!N30,IF(E20="〇",'別表２－１、２－２'!Q30,0))</f>
        <v>7.0000000000000007E-2</v>
      </c>
    </row>
    <row r="21" spans="2:15" ht="27.95" customHeight="1">
      <c r="B21" s="249"/>
      <c r="C21" s="235"/>
      <c r="D21" s="68" t="s">
        <v>105</v>
      </c>
      <c r="E21" s="40" t="s">
        <v>257</v>
      </c>
      <c r="F21" s="195">
        <f>IF(積算!$K$15="有",'業務細分率（設備)'!O21,0)</f>
        <v>0.03</v>
      </c>
      <c r="G21" s="263"/>
      <c r="H21" s="244" t="s">
        <v>106</v>
      </c>
      <c r="I21" s="245"/>
      <c r="J21" s="36" t="s">
        <v>257</v>
      </c>
      <c r="K21" s="191">
        <f>IF(AND(J21="〇",積算!$L$15="有"),'別表２－3'!L21,0)</f>
        <v>0.02</v>
      </c>
      <c r="O21" s="3">
        <f>IF(AND(積算!$H$10="-",'業務細分率（設備)'!E21="〇"),'別表２－１、２－２'!N31,IF(E21="〇",'別表２－１、２－２'!Q31,0))</f>
        <v>0.03</v>
      </c>
    </row>
    <row r="22" spans="2:15" ht="27.95" customHeight="1">
      <c r="B22" s="249"/>
      <c r="C22" s="235"/>
      <c r="D22" s="61" t="s">
        <v>107</v>
      </c>
      <c r="E22" s="37" t="s">
        <v>257</v>
      </c>
      <c r="F22" s="188">
        <f>IF(積算!$K$15="有",'業務細分率（設備)'!O22,0)</f>
        <v>0.02</v>
      </c>
      <c r="G22" s="263"/>
      <c r="H22" s="244" t="s">
        <v>108</v>
      </c>
      <c r="I22" s="245"/>
      <c r="J22" s="36" t="s">
        <v>257</v>
      </c>
      <c r="K22" s="191">
        <f>IF(AND(J22="〇",積算!$L$15="有"),'別表２－3'!L22,0)</f>
        <v>0.03</v>
      </c>
      <c r="O22" s="3">
        <f>IF(AND(積算!$H$10="-",'業務細分率（設備)'!E22="〇"),'別表２－１、２－２'!N32,IF(E22="〇",'別表２－１、２－２'!Q32,0))</f>
        <v>0.02</v>
      </c>
    </row>
    <row r="23" spans="2:15" ht="27.95" customHeight="1">
      <c r="B23" s="249"/>
      <c r="C23" s="234" t="s">
        <v>109</v>
      </c>
      <c r="D23" s="63" t="s">
        <v>110</v>
      </c>
      <c r="E23" s="39" t="s">
        <v>257</v>
      </c>
      <c r="F23" s="186">
        <f>IF(積算!$K$15="有",'業務細分率（設備)'!O23,0)</f>
        <v>0.28999999999999998</v>
      </c>
      <c r="G23" s="263"/>
      <c r="H23" s="250" t="s">
        <v>111</v>
      </c>
      <c r="I23" s="64" t="s">
        <v>112</v>
      </c>
      <c r="J23" s="39" t="s">
        <v>257</v>
      </c>
      <c r="K23" s="187">
        <f>IF(AND(J23="〇",積算!$L$15="有"),'別表２－3'!L23,0)</f>
        <v>0.01</v>
      </c>
      <c r="O23" s="3">
        <f>IF(AND(積算!$H$10="-",'業務細分率（設備)'!E23="〇"),'別表２－１、２－２'!N33,IF(E23="〇",'別表２－１、２－２'!Q33,0))</f>
        <v>0.28999999999999998</v>
      </c>
    </row>
    <row r="24" spans="2:15" ht="27.95" customHeight="1">
      <c r="B24" s="249"/>
      <c r="C24" s="235"/>
      <c r="D24" s="69" t="s">
        <v>113</v>
      </c>
      <c r="E24" s="41" t="s">
        <v>257</v>
      </c>
      <c r="F24" s="188">
        <f>IF(積算!$K$15="有",'業務細分率（設備)'!O24,0)</f>
        <v>0.04</v>
      </c>
      <c r="G24" s="264"/>
      <c r="H24" s="251"/>
      <c r="I24" s="62" t="s">
        <v>114</v>
      </c>
      <c r="J24" s="41" t="s">
        <v>257</v>
      </c>
      <c r="K24" s="189">
        <f>IF(AND(J24="〇",積算!$L$15="有"),'別表２－3'!L24,0)</f>
        <v>0.01</v>
      </c>
      <c r="O24" s="3">
        <f>IF(AND(積算!$H$10="-",'業務細分率（設備)'!E24="〇"),'別表２－１、２－２'!N34,IF(E24="〇",'別表２－１、２－２'!Q34,0))</f>
        <v>0.04</v>
      </c>
    </row>
    <row r="25" spans="2:15" ht="27.95" customHeight="1">
      <c r="B25" s="249"/>
      <c r="C25" s="70" t="s">
        <v>115</v>
      </c>
      <c r="D25" s="70"/>
      <c r="E25" s="36" t="s">
        <v>257</v>
      </c>
      <c r="F25" s="190">
        <f>IF(積算!$K$15="有",'業務細分率（設備)'!O25,0)</f>
        <v>0.04</v>
      </c>
      <c r="G25" s="71"/>
      <c r="H25" s="72"/>
      <c r="I25" s="72"/>
      <c r="J25" s="73" t="s">
        <v>116</v>
      </c>
      <c r="K25" s="191">
        <f>IF(COUNT(K6:K24)=0,"",SUM(K6:K24))</f>
        <v>1.01</v>
      </c>
      <c r="O25" s="3">
        <f>IF(AND(積算!$H$10="-",'業務細分率（設備)'!E25="〇"),'別表２－１、２－２'!N35,IF(E25="〇",'別表２－１、２－２'!Q35,0))</f>
        <v>0.04</v>
      </c>
    </row>
    <row r="26" spans="2:15" ht="27.95" customHeight="1">
      <c r="B26" s="249"/>
      <c r="C26" s="74" t="s">
        <v>117</v>
      </c>
      <c r="D26" s="70"/>
      <c r="E26" s="36" t="s">
        <v>257</v>
      </c>
      <c r="F26" s="190">
        <f>IF(積算!$K$15="有",'業務細分率（設備)'!O26,0)</f>
        <v>0.03</v>
      </c>
      <c r="G26" s="265" t="s">
        <v>118</v>
      </c>
      <c r="H26" s="266"/>
      <c r="I26" s="266"/>
      <c r="J26" s="266"/>
      <c r="K26" s="267"/>
      <c r="N26" s="33"/>
      <c r="O26" s="3">
        <f>IF(AND(積算!$H$10="-",'業務細分率（設備)'!E26="〇"),'別表２－１、２－２'!N36,IF(E26="〇",'別表２－１、２－２'!Q36,0))</f>
        <v>0.03</v>
      </c>
    </row>
    <row r="27" spans="2:15" ht="27.95" customHeight="1">
      <c r="B27" s="248" t="s">
        <v>119</v>
      </c>
      <c r="C27" s="252" t="s">
        <v>120</v>
      </c>
      <c r="D27" s="253"/>
      <c r="E27" s="39" t="s">
        <v>359</v>
      </c>
      <c r="F27" s="193">
        <f>IF(積算!$K$15="有",'業務細分率（設備)'!O27,0)</f>
        <v>0</v>
      </c>
      <c r="G27" s="75"/>
      <c r="H27" s="76"/>
      <c r="I27" s="196">
        <f>IF(積算!G30="有",積算!L38*0.008,0)</f>
        <v>0</v>
      </c>
      <c r="J27" s="268" t="s">
        <v>268</v>
      </c>
      <c r="K27" s="269"/>
      <c r="N27" s="32"/>
      <c r="O27" s="3">
        <f>IF(AND(積算!$H$10="-",'業務細分率（設備)'!E27="〇"),'別表２－１、２－２'!N37,IF(E27="〇",'別表２－１、２－２'!Q37,0))</f>
        <v>0</v>
      </c>
    </row>
    <row r="28" spans="2:15" ht="27.95" customHeight="1">
      <c r="B28" s="249"/>
      <c r="C28" s="255" t="s">
        <v>121</v>
      </c>
      <c r="D28" s="256"/>
      <c r="E28" s="41" t="s">
        <v>359</v>
      </c>
      <c r="F28" s="197">
        <f>IF(積算!$K$15="有",'業務細分率（設備)'!O28,0)</f>
        <v>0</v>
      </c>
      <c r="G28" s="77"/>
      <c r="H28" s="78"/>
      <c r="I28" s="78"/>
      <c r="J28" s="78"/>
      <c r="K28" s="79"/>
      <c r="O28" s="3">
        <f>IF(AND(積算!$H$10="-",'業務細分率（設備)'!E28="〇"),'別表２－１、２－２'!N38,IF(E28="〇",'別表２－１、２－２'!Q38,0))</f>
        <v>0</v>
      </c>
    </row>
    <row r="29" spans="2:15" ht="27.95" customHeight="1">
      <c r="B29" s="80"/>
      <c r="C29" s="81"/>
      <c r="D29" s="82"/>
      <c r="E29" s="83"/>
      <c r="F29" s="198"/>
      <c r="G29" s="257" t="s">
        <v>122</v>
      </c>
      <c r="H29" s="260" t="s">
        <v>123</v>
      </c>
      <c r="I29" s="261"/>
      <c r="J29" s="72"/>
      <c r="K29" s="84"/>
    </row>
    <row r="30" spans="2:15" ht="27.95" customHeight="1">
      <c r="B30" s="80"/>
      <c r="C30" s="81"/>
      <c r="D30" s="82"/>
      <c r="E30" s="83"/>
      <c r="F30" s="198"/>
      <c r="G30" s="258"/>
      <c r="H30" s="260" t="s">
        <v>124</v>
      </c>
      <c r="I30" s="261"/>
      <c r="J30" s="72"/>
      <c r="K30" s="84"/>
    </row>
    <row r="31" spans="2:15" ht="27.95" customHeight="1">
      <c r="B31" s="80"/>
      <c r="C31" s="85"/>
      <c r="D31" s="86"/>
      <c r="E31" s="87" t="s">
        <v>125</v>
      </c>
      <c r="F31" s="186">
        <f>IF(COUNT(F6:F15)=0,"",SUM(F6:F15))</f>
        <v>0.22999999999999998</v>
      </c>
      <c r="G31" s="258"/>
      <c r="H31" s="88" t="s">
        <v>126</v>
      </c>
      <c r="I31" s="89"/>
      <c r="J31" s="72"/>
      <c r="K31" s="84"/>
    </row>
    <row r="32" spans="2:15" ht="27.95" customHeight="1">
      <c r="B32" s="80"/>
      <c r="C32" s="85"/>
      <c r="D32" s="86"/>
      <c r="E32" s="87" t="s">
        <v>127</v>
      </c>
      <c r="F32" s="186">
        <f>IF(COUNT(F16:F28)=0,"",SUM(F16:F28))</f>
        <v>0.6100000000000001</v>
      </c>
      <c r="G32" s="259"/>
      <c r="H32" s="88" t="s">
        <v>128</v>
      </c>
      <c r="I32" s="89"/>
      <c r="J32" s="72"/>
      <c r="K32" s="84"/>
    </row>
    <row r="33" spans="2:11" ht="27.95" customHeight="1" thickBot="1">
      <c r="B33" s="90"/>
      <c r="C33" s="91"/>
      <c r="D33" s="91"/>
      <c r="E33" s="92" t="s">
        <v>116</v>
      </c>
      <c r="F33" s="199">
        <f>IF(COUNT(F6:F28)=0,"",SUM(F6:F28))</f>
        <v>0.84000000000000008</v>
      </c>
      <c r="G33" s="93"/>
      <c r="H33" s="94"/>
      <c r="I33" s="94"/>
      <c r="J33" s="95"/>
      <c r="K33" s="96"/>
    </row>
    <row r="34" spans="2:11" ht="15.95" customHeight="1">
      <c r="B34" s="1"/>
      <c r="C34" s="1"/>
      <c r="D34" s="1"/>
      <c r="E34" s="1"/>
      <c r="F34" s="1"/>
      <c r="G34" s="1"/>
      <c r="H34" s="1"/>
      <c r="I34" s="1"/>
      <c r="J34" s="1"/>
      <c r="K34" s="1"/>
    </row>
    <row r="38" spans="2:11" ht="15.95" customHeight="1">
      <c r="H38" s="2"/>
    </row>
  </sheetData>
  <sheetProtection algorithmName="SHA-512" hashValue="K89PuMygIu57mlh66dygOH8++0l9huyrfJYI9RX/PW7jSfjQoWJxltNg+MvVpL8821Mdg13PUUCJSrpjngJ1+w==" saltValue="3TeU5yC57R2Qf6+ni3fAeA==" spinCount="100000" sheet="1" objects="1" scenarios="1"/>
  <mergeCells count="39">
    <mergeCell ref="J27:K27"/>
    <mergeCell ref="B27:B28"/>
    <mergeCell ref="C27:D27"/>
    <mergeCell ref="C28:D28"/>
    <mergeCell ref="G29:G32"/>
    <mergeCell ref="H29:I29"/>
    <mergeCell ref="H30:I30"/>
    <mergeCell ref="C15:D15"/>
    <mergeCell ref="G15:G24"/>
    <mergeCell ref="H15:I15"/>
    <mergeCell ref="B16:B26"/>
    <mergeCell ref="C16:C17"/>
    <mergeCell ref="H16:I16"/>
    <mergeCell ref="H17:I17"/>
    <mergeCell ref="C18:C19"/>
    <mergeCell ref="H18:H20"/>
    <mergeCell ref="C20:C22"/>
    <mergeCell ref="B6:B15"/>
    <mergeCell ref="H21:I21"/>
    <mergeCell ref="H22:I22"/>
    <mergeCell ref="C23:C24"/>
    <mergeCell ref="H23:H24"/>
    <mergeCell ref="G26:K26"/>
    <mergeCell ref="C14:D14"/>
    <mergeCell ref="H14:I14"/>
    <mergeCell ref="G3:K3"/>
    <mergeCell ref="C5:D5"/>
    <mergeCell ref="H5:I5"/>
    <mergeCell ref="C6:C7"/>
    <mergeCell ref="G6:G14"/>
    <mergeCell ref="H6:H7"/>
    <mergeCell ref="C8:C9"/>
    <mergeCell ref="H8:H9"/>
    <mergeCell ref="C10:D10"/>
    <mergeCell ref="H10:H11"/>
    <mergeCell ref="C11:C12"/>
    <mergeCell ref="H12:I12"/>
    <mergeCell ref="C13:D13"/>
    <mergeCell ref="H13:I13"/>
  </mergeCells>
  <phoneticPr fontId="3"/>
  <dataValidations count="2">
    <dataValidation type="list" allowBlank="1" showInputMessage="1" showErrorMessage="1" sqref="E1" xr:uid="{00000000-0002-0000-0400-000000000000}">
      <formula1>"〇,－"</formula1>
    </dataValidation>
    <dataValidation type="list" allowBlank="1" showInputMessage="1" showErrorMessage="1" sqref="E6:E28 J6:J24" xr:uid="{00000000-0002-0000-0400-000001000000}">
      <formula1>"〇,,-"</formula1>
    </dataValidation>
  </dataValidations>
  <pageMargins left="0.70866141732283472" right="0" top="0.98425196850393704" bottom="0" header="0" footer="0"/>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T62"/>
  <sheetViews>
    <sheetView topLeftCell="A21" workbookViewId="0">
      <selection activeCell="H45" sqref="H45"/>
    </sheetView>
  </sheetViews>
  <sheetFormatPr defaultRowHeight="12"/>
  <cols>
    <col min="1" max="3" width="9" style="4"/>
    <col min="4" max="4" width="19.625" style="4" customWidth="1"/>
    <col min="5" max="12" width="9" style="4"/>
    <col min="13" max="20" width="0" style="4" hidden="1" customWidth="1"/>
    <col min="21" max="16384" width="9" style="4"/>
  </cols>
  <sheetData>
    <row r="2" spans="2:20">
      <c r="F2" s="280" t="s">
        <v>515</v>
      </c>
      <c r="G2" s="280"/>
      <c r="H2" s="280"/>
      <c r="I2" s="280"/>
      <c r="J2" s="280"/>
      <c r="K2" s="280"/>
      <c r="O2" s="4" t="s">
        <v>515</v>
      </c>
    </row>
    <row r="4" spans="2:20" ht="22.5" customHeight="1">
      <c r="B4" s="274" t="s">
        <v>224</v>
      </c>
      <c r="C4" s="274"/>
      <c r="D4" s="274"/>
      <c r="E4" s="274"/>
      <c r="F4" s="274"/>
      <c r="G4" s="274"/>
      <c r="H4" s="274"/>
      <c r="I4" s="274"/>
      <c r="J4" s="274"/>
      <c r="K4" s="274"/>
    </row>
    <row r="6" spans="2:20" ht="20.25" customHeight="1">
      <c r="B6" s="5" t="s">
        <v>143</v>
      </c>
      <c r="C6" s="5" t="s">
        <v>143</v>
      </c>
      <c r="D6" s="110" t="s">
        <v>146</v>
      </c>
      <c r="E6" s="277" t="s">
        <v>147</v>
      </c>
      <c r="F6" s="278"/>
      <c r="G6" s="278"/>
      <c r="H6" s="278"/>
      <c r="I6" s="278"/>
      <c r="J6" s="278"/>
      <c r="K6" s="279"/>
      <c r="M6" s="4" t="s">
        <v>146</v>
      </c>
      <c r="N6" s="4" t="s">
        <v>147</v>
      </c>
    </row>
    <row r="7" spans="2:20" ht="20.25" customHeight="1">
      <c r="B7" s="9" t="s">
        <v>144</v>
      </c>
      <c r="C7" s="9" t="s">
        <v>145</v>
      </c>
      <c r="D7" s="106"/>
      <c r="E7" s="275"/>
      <c r="F7" s="281" t="s">
        <v>148</v>
      </c>
      <c r="G7" s="282"/>
      <c r="H7" s="283"/>
      <c r="I7" s="281" t="s">
        <v>149</v>
      </c>
      <c r="J7" s="282"/>
      <c r="K7" s="283"/>
      <c r="O7" s="4" t="s">
        <v>148</v>
      </c>
      <c r="R7" s="4" t="s">
        <v>149</v>
      </c>
    </row>
    <row r="8" spans="2:20" ht="18" customHeight="1">
      <c r="B8" s="107"/>
      <c r="C8" s="107"/>
      <c r="D8" s="107"/>
      <c r="E8" s="276"/>
      <c r="F8" s="44" t="s">
        <v>150</v>
      </c>
      <c r="G8" s="44" t="s">
        <v>151</v>
      </c>
      <c r="H8" s="44" t="s">
        <v>152</v>
      </c>
      <c r="I8" s="44" t="s">
        <v>150</v>
      </c>
      <c r="J8" s="44" t="s">
        <v>151</v>
      </c>
      <c r="K8" s="44" t="s">
        <v>152</v>
      </c>
      <c r="O8" s="4" t="s">
        <v>150</v>
      </c>
      <c r="P8" s="4" t="s">
        <v>151</v>
      </c>
      <c r="Q8" s="4" t="s">
        <v>152</v>
      </c>
      <c r="R8" s="4" t="s">
        <v>150</v>
      </c>
      <c r="S8" s="4" t="s">
        <v>151</v>
      </c>
      <c r="T8" s="4" t="s">
        <v>152</v>
      </c>
    </row>
    <row r="9" spans="2:20" ht="15" customHeight="1">
      <c r="B9" s="6" t="s">
        <v>153</v>
      </c>
      <c r="C9" s="6" t="s">
        <v>157</v>
      </c>
      <c r="D9" s="109" t="s">
        <v>542</v>
      </c>
      <c r="E9" s="7" t="s">
        <v>155</v>
      </c>
      <c r="F9" s="45">
        <v>27.383700000000001</v>
      </c>
      <c r="G9" s="7">
        <v>5.0068999999999999</v>
      </c>
      <c r="H9" s="7">
        <v>5.2655000000000003</v>
      </c>
      <c r="I9" s="8">
        <v>4.2469999999999999</v>
      </c>
      <c r="J9" s="7">
        <v>0.40910000000000002</v>
      </c>
      <c r="K9" s="7">
        <v>0.54239999999999999</v>
      </c>
      <c r="M9" s="4" t="s">
        <v>540</v>
      </c>
      <c r="N9" s="4" t="s">
        <v>155</v>
      </c>
      <c r="O9" s="4">
        <v>14.409000000000001</v>
      </c>
      <c r="P9" s="4">
        <v>2.0737999999999999</v>
      </c>
      <c r="Q9" s="4">
        <v>1.3217000000000001</v>
      </c>
      <c r="R9" s="4">
        <v>2.11</v>
      </c>
      <c r="S9" s="4">
        <v>6.7500000000000004E-2</v>
      </c>
      <c r="T9" s="4">
        <v>0.69240000000000002</v>
      </c>
    </row>
    <row r="10" spans="2:20" ht="15" customHeight="1">
      <c r="B10" s="106"/>
      <c r="C10" s="106"/>
      <c r="D10" s="108"/>
      <c r="E10" s="7" t="s">
        <v>156</v>
      </c>
      <c r="F10" s="7">
        <v>0.46060000000000001</v>
      </c>
      <c r="G10" s="7">
        <v>0.58460000000000001</v>
      </c>
      <c r="H10" s="7">
        <v>0.5323</v>
      </c>
      <c r="I10" s="8">
        <v>0.57509999999999994</v>
      </c>
      <c r="J10" s="7">
        <v>0.74060000000000004</v>
      </c>
      <c r="K10" s="7">
        <v>0.68269999999999997</v>
      </c>
      <c r="N10" s="4" t="s">
        <v>156</v>
      </c>
      <c r="O10" s="4">
        <v>0.50919999999999999</v>
      </c>
      <c r="P10" s="4">
        <v>0.65280000000000005</v>
      </c>
      <c r="Q10" s="4">
        <v>0.65649999999999997</v>
      </c>
      <c r="R10" s="4">
        <v>0.629</v>
      </c>
      <c r="S10" s="4">
        <v>0.8629</v>
      </c>
      <c r="T10" s="4">
        <v>0.60609999999999997</v>
      </c>
    </row>
    <row r="11" spans="2:20" ht="15" customHeight="1">
      <c r="B11" s="106"/>
      <c r="C11" s="6" t="s">
        <v>158</v>
      </c>
      <c r="D11" s="109" t="s">
        <v>562</v>
      </c>
      <c r="E11" s="7" t="s">
        <v>155</v>
      </c>
      <c r="F11" s="7">
        <v>3.9615999999999998</v>
      </c>
      <c r="G11" s="7">
        <v>0.67120000000000002</v>
      </c>
      <c r="H11" s="7">
        <v>0.43930000000000002</v>
      </c>
      <c r="I11" s="7">
        <v>1.8563000000000001</v>
      </c>
      <c r="J11" s="7">
        <v>1.77E-2</v>
      </c>
      <c r="K11" s="7">
        <v>0.1138</v>
      </c>
      <c r="M11" s="4" t="s">
        <v>541</v>
      </c>
      <c r="N11" s="4" t="s">
        <v>155</v>
      </c>
      <c r="O11" s="4">
        <v>3.9615999999999998</v>
      </c>
      <c r="P11" s="4">
        <v>0.67120000000000002</v>
      </c>
      <c r="Q11" s="4">
        <v>0.43930000000000002</v>
      </c>
      <c r="R11" s="4">
        <v>1.8563000000000001</v>
      </c>
      <c r="S11" s="4">
        <v>1.77E-2</v>
      </c>
      <c r="T11" s="4">
        <v>0.1138</v>
      </c>
    </row>
    <row r="12" spans="2:20" ht="15" customHeight="1">
      <c r="B12" s="107"/>
      <c r="C12" s="107"/>
      <c r="D12" s="108"/>
      <c r="E12" s="7" t="s">
        <v>156</v>
      </c>
      <c r="F12" s="8">
        <v>0.75600000000000001</v>
      </c>
      <c r="G12" s="8">
        <v>0.82</v>
      </c>
      <c r="H12" s="7">
        <v>0.83940000000000003</v>
      </c>
      <c r="I12" s="7">
        <v>0.73870000000000002</v>
      </c>
      <c r="J12" s="7">
        <v>1.0439000000000001</v>
      </c>
      <c r="K12" s="7">
        <v>0.88049999999999995</v>
      </c>
      <c r="N12" s="4" t="s">
        <v>156</v>
      </c>
      <c r="O12" s="4">
        <v>0.75600000000000001</v>
      </c>
      <c r="P12" s="4">
        <v>0.82</v>
      </c>
      <c r="Q12" s="4">
        <v>0.83940000000000003</v>
      </c>
      <c r="R12" s="4">
        <v>0.73870000000000002</v>
      </c>
      <c r="S12" s="4">
        <v>1.0439000000000001</v>
      </c>
      <c r="T12" s="4">
        <v>0.88049999999999995</v>
      </c>
    </row>
    <row r="13" spans="2:20" ht="15" customHeight="1">
      <c r="B13" s="6" t="s">
        <v>154</v>
      </c>
      <c r="C13" s="6" t="s">
        <v>157</v>
      </c>
      <c r="D13" s="109" t="s">
        <v>563</v>
      </c>
      <c r="E13" s="7" t="s">
        <v>155</v>
      </c>
      <c r="F13" s="7">
        <v>28.132200000000001</v>
      </c>
      <c r="G13" s="7">
        <v>5.2388000000000003</v>
      </c>
      <c r="H13" s="7">
        <v>3.5512000000000001</v>
      </c>
      <c r="I13" s="7">
        <v>8.9382999999999999</v>
      </c>
      <c r="J13" s="7">
        <v>3.3898000000000001</v>
      </c>
      <c r="K13" s="7">
        <v>2.4378000000000002</v>
      </c>
      <c r="M13" s="4" t="s">
        <v>542</v>
      </c>
      <c r="N13" s="4" t="s">
        <v>155</v>
      </c>
      <c r="O13" s="4">
        <v>1.7919</v>
      </c>
      <c r="P13" s="4">
        <v>1.5395000000000001</v>
      </c>
      <c r="Q13" s="4">
        <v>0.4703</v>
      </c>
      <c r="R13" s="4">
        <v>1.5843</v>
      </c>
      <c r="S13" s="4">
        <v>0.21410000000000001</v>
      </c>
      <c r="T13" s="4">
        <v>0.2656</v>
      </c>
    </row>
    <row r="14" spans="2:20" ht="15" customHeight="1">
      <c r="B14" s="106"/>
      <c r="C14" s="107"/>
      <c r="D14" s="108"/>
      <c r="E14" s="7" t="s">
        <v>156</v>
      </c>
      <c r="F14" s="7">
        <v>0.53129999999999999</v>
      </c>
      <c r="G14" s="7">
        <v>0.62780000000000002</v>
      </c>
      <c r="H14" s="7">
        <v>0.65669999999999995</v>
      </c>
      <c r="I14" s="7">
        <v>0.55349999999999999</v>
      </c>
      <c r="J14" s="7">
        <v>0.54179999999999995</v>
      </c>
      <c r="K14" s="7">
        <v>0.59340000000000004</v>
      </c>
      <c r="N14" s="4" t="s">
        <v>156</v>
      </c>
      <c r="O14" s="4">
        <v>0.82110000000000005</v>
      </c>
      <c r="P14" s="4">
        <v>0.74139999999999995</v>
      </c>
      <c r="Q14" s="4">
        <v>0.88759999999999994</v>
      </c>
      <c r="R14" s="4">
        <v>0.74329999999999996</v>
      </c>
      <c r="S14" s="4">
        <v>0.7621</v>
      </c>
      <c r="T14" s="4">
        <v>0.79820000000000002</v>
      </c>
    </row>
    <row r="15" spans="2:20" ht="15" customHeight="1">
      <c r="B15" s="106"/>
      <c r="C15" s="6" t="s">
        <v>158</v>
      </c>
      <c r="D15" s="109" t="s">
        <v>563</v>
      </c>
      <c r="E15" s="7" t="s">
        <v>155</v>
      </c>
      <c r="F15" s="7">
        <v>40.783200000000001</v>
      </c>
      <c r="G15" s="7">
        <v>7.7622999999999998</v>
      </c>
      <c r="H15" s="7">
        <v>5.9625000000000004</v>
      </c>
      <c r="I15" s="7">
        <v>11.559900000000001</v>
      </c>
      <c r="J15" s="7">
        <v>3.3898000000000001</v>
      </c>
      <c r="K15" s="7">
        <v>3.1225999999999998</v>
      </c>
      <c r="M15" s="4" t="s">
        <v>543</v>
      </c>
      <c r="N15" s="4" t="s">
        <v>155</v>
      </c>
      <c r="O15" s="4">
        <v>9.6060999999999996</v>
      </c>
      <c r="P15" s="4">
        <v>2.6989000000000001</v>
      </c>
      <c r="Q15" s="4">
        <v>1.4420999999999999</v>
      </c>
      <c r="R15" s="4">
        <v>1.5843</v>
      </c>
      <c r="S15" s="4">
        <v>1.5924</v>
      </c>
      <c r="T15" s="4">
        <v>1.7281</v>
      </c>
    </row>
    <row r="16" spans="2:20" ht="15" customHeight="1">
      <c r="B16" s="107"/>
      <c r="C16" s="107"/>
      <c r="D16" s="108"/>
      <c r="E16" s="7" t="s">
        <v>156</v>
      </c>
      <c r="F16" s="7">
        <v>0.53129999999999999</v>
      </c>
      <c r="G16" s="7">
        <v>0.62780000000000002</v>
      </c>
      <c r="H16" s="7">
        <v>0.65669999999999995</v>
      </c>
      <c r="I16" s="7">
        <v>0.55349999999999999</v>
      </c>
      <c r="J16" s="7">
        <v>0.54179999999999995</v>
      </c>
      <c r="K16" s="7">
        <v>0.59340000000000004</v>
      </c>
      <c r="N16" s="4" t="s">
        <v>156</v>
      </c>
      <c r="O16" s="4">
        <v>0.70269999999999999</v>
      </c>
      <c r="P16" s="4">
        <v>0.72419999999999995</v>
      </c>
      <c r="Q16" s="4">
        <v>0.83209999999999995</v>
      </c>
      <c r="R16" s="4">
        <v>0.74329999999999996</v>
      </c>
      <c r="S16" s="4">
        <v>0.60550000000000004</v>
      </c>
      <c r="T16" s="4">
        <v>0.66310000000000002</v>
      </c>
    </row>
    <row r="17" spans="2:20" ht="15" customHeight="1">
      <c r="B17" s="6" t="s">
        <v>159</v>
      </c>
      <c r="C17" s="6" t="s">
        <v>157</v>
      </c>
      <c r="D17" s="109" t="s">
        <v>544</v>
      </c>
      <c r="E17" s="7" t="s">
        <v>564</v>
      </c>
      <c r="F17" s="7">
        <v>2.0337999999999998</v>
      </c>
      <c r="G17" s="7">
        <v>2.8136999999999999</v>
      </c>
      <c r="H17" s="7">
        <v>2.1955</v>
      </c>
      <c r="I17" s="7">
        <v>0.96460000000000001</v>
      </c>
      <c r="J17" s="7">
        <v>1.1854</v>
      </c>
      <c r="K17" s="7">
        <v>0.69520000000000004</v>
      </c>
      <c r="M17" s="4" t="s">
        <v>544</v>
      </c>
      <c r="N17" s="4" t="s">
        <v>155</v>
      </c>
      <c r="O17" s="4">
        <v>2.0337999999999998</v>
      </c>
      <c r="P17" s="4">
        <v>2.8136999999999999</v>
      </c>
      <c r="Q17" s="4">
        <v>2.1955</v>
      </c>
      <c r="R17" s="4">
        <v>0.96460000000000001</v>
      </c>
      <c r="S17" s="4">
        <v>1.1854</v>
      </c>
      <c r="T17" s="4">
        <v>0.69520000000000004</v>
      </c>
    </row>
    <row r="18" spans="2:20" ht="15" customHeight="1">
      <c r="B18" s="106"/>
      <c r="C18" s="107"/>
      <c r="D18" s="108"/>
      <c r="E18" s="7" t="s">
        <v>565</v>
      </c>
      <c r="F18" s="7">
        <v>0.92730000000000001</v>
      </c>
      <c r="G18" s="7">
        <v>0.74909999999999999</v>
      </c>
      <c r="H18" s="7">
        <v>0.79790000000000005</v>
      </c>
      <c r="I18" s="7">
        <v>0.9113</v>
      </c>
      <c r="J18" s="7">
        <v>0.6704</v>
      </c>
      <c r="K18" s="7">
        <v>0.85040000000000004</v>
      </c>
      <c r="N18" s="4" t="s">
        <v>156</v>
      </c>
      <c r="O18" s="4">
        <v>0.92730000000000001</v>
      </c>
      <c r="P18" s="4">
        <v>0.74909999999999999</v>
      </c>
      <c r="Q18" s="4">
        <v>0.79790000000000005</v>
      </c>
      <c r="R18" s="4">
        <v>0.9113</v>
      </c>
      <c r="S18" s="4">
        <v>0.6704</v>
      </c>
      <c r="T18" s="4">
        <v>0.85040000000000004</v>
      </c>
    </row>
    <row r="19" spans="2:20" ht="15" customHeight="1">
      <c r="B19" s="106"/>
      <c r="C19" s="6" t="s">
        <v>158</v>
      </c>
      <c r="D19" s="109" t="s">
        <v>566</v>
      </c>
      <c r="E19" s="7" t="s">
        <v>564</v>
      </c>
      <c r="F19" s="7">
        <v>18.155999999999999</v>
      </c>
      <c r="G19" s="7">
        <v>0.83720000000000006</v>
      </c>
      <c r="H19" s="7">
        <v>8.6959</v>
      </c>
      <c r="I19" s="7">
        <v>0.96460000000000001</v>
      </c>
      <c r="J19" s="7">
        <v>1.1854</v>
      </c>
      <c r="K19" s="7">
        <v>0.69520000000000004</v>
      </c>
      <c r="M19" s="4" t="s">
        <v>545</v>
      </c>
      <c r="N19" s="4" t="s">
        <v>155</v>
      </c>
      <c r="O19" s="4">
        <v>18.155999999999999</v>
      </c>
      <c r="P19" s="4">
        <v>0.83720000000000006</v>
      </c>
      <c r="Q19" s="4">
        <v>8.6959</v>
      </c>
      <c r="R19" s="4">
        <v>0.96460000000000001</v>
      </c>
      <c r="S19" s="4">
        <v>1.1854</v>
      </c>
      <c r="T19" s="4">
        <v>0.69520000000000004</v>
      </c>
    </row>
    <row r="20" spans="2:20" ht="15" customHeight="1">
      <c r="B20" s="107"/>
      <c r="C20" s="107"/>
      <c r="D20" s="108"/>
      <c r="E20" s="7" t="s">
        <v>565</v>
      </c>
      <c r="F20" s="7">
        <v>0.72640000000000005</v>
      </c>
      <c r="G20" s="8">
        <v>0.90100000000000002</v>
      </c>
      <c r="H20" s="7">
        <v>0.68979999999999997</v>
      </c>
      <c r="I20" s="7">
        <v>0.9113</v>
      </c>
      <c r="J20" s="7">
        <v>0.6704</v>
      </c>
      <c r="K20" s="7">
        <v>0.85040000000000004</v>
      </c>
      <c r="N20" s="4" t="s">
        <v>156</v>
      </c>
      <c r="O20" s="4">
        <v>0.72640000000000005</v>
      </c>
      <c r="P20" s="4">
        <v>0.90100000000000002</v>
      </c>
      <c r="Q20" s="4">
        <v>0.68979999999999997</v>
      </c>
      <c r="R20" s="4">
        <v>0.9113</v>
      </c>
      <c r="S20" s="4">
        <v>0.6704</v>
      </c>
      <c r="T20" s="4">
        <v>0.85040000000000004</v>
      </c>
    </row>
    <row r="21" spans="2:20" ht="15" customHeight="1">
      <c r="B21" s="6" t="s">
        <v>160</v>
      </c>
      <c r="C21" s="6" t="s">
        <v>157</v>
      </c>
      <c r="D21" s="109" t="s">
        <v>567</v>
      </c>
      <c r="E21" s="7" t="s">
        <v>564</v>
      </c>
      <c r="F21" s="7">
        <v>2.6179999999999999</v>
      </c>
      <c r="G21" s="7">
        <v>2.1404999999999998</v>
      </c>
      <c r="H21" s="7">
        <v>0.21440000000000001</v>
      </c>
      <c r="I21" s="7">
        <v>4.7279</v>
      </c>
      <c r="J21" s="8">
        <v>1.0242</v>
      </c>
      <c r="K21" s="7">
        <v>0.40450000000000003</v>
      </c>
      <c r="M21" s="4" t="s">
        <v>546</v>
      </c>
      <c r="N21" s="4" t="s">
        <v>155</v>
      </c>
      <c r="O21" s="4">
        <v>1.3922000000000001</v>
      </c>
      <c r="P21" s="4">
        <v>1.1125</v>
      </c>
      <c r="Q21" s="4">
        <v>0.79410000000000003</v>
      </c>
      <c r="R21" s="4">
        <v>0.83009999999999995</v>
      </c>
      <c r="S21" s="4">
        <v>0.32200000000000001</v>
      </c>
      <c r="T21" s="4">
        <v>0.20619999999999999</v>
      </c>
    </row>
    <row r="22" spans="2:20" ht="15" customHeight="1">
      <c r="B22" s="106"/>
      <c r="C22" s="107"/>
      <c r="D22" s="108"/>
      <c r="E22" s="7" t="s">
        <v>565</v>
      </c>
      <c r="F22" s="7">
        <v>0.88329999999999997</v>
      </c>
      <c r="G22" s="7">
        <v>0.76719999999999999</v>
      </c>
      <c r="H22" s="7">
        <v>1.0615000000000001</v>
      </c>
      <c r="I22" s="7">
        <v>0.69289999999999996</v>
      </c>
      <c r="J22" s="7">
        <v>0.6875</v>
      </c>
      <c r="K22" s="7">
        <v>0.87409999999999999</v>
      </c>
      <c r="N22" s="4" t="s">
        <v>156</v>
      </c>
      <c r="O22" s="4">
        <v>0.95589999999999997</v>
      </c>
      <c r="P22" s="4">
        <v>0.82969999999999999</v>
      </c>
      <c r="Q22" s="4">
        <v>0.91659999999999997</v>
      </c>
      <c r="R22" s="4">
        <v>0.8679</v>
      </c>
      <c r="S22" s="4">
        <v>0.79290000000000005</v>
      </c>
      <c r="T22" s="4">
        <v>0.92010000000000003</v>
      </c>
    </row>
    <row r="23" spans="2:20" ht="15" customHeight="1">
      <c r="B23" s="106"/>
      <c r="C23" s="6" t="s">
        <v>158</v>
      </c>
      <c r="D23" s="109" t="s">
        <v>568</v>
      </c>
      <c r="E23" s="7" t="s">
        <v>564</v>
      </c>
      <c r="F23" s="7">
        <v>4.2525000000000004</v>
      </c>
      <c r="G23" s="7">
        <v>2.7774999999999999</v>
      </c>
      <c r="H23" s="7">
        <v>0.34360000000000002</v>
      </c>
      <c r="I23" s="8">
        <v>6.95</v>
      </c>
      <c r="J23" s="7">
        <v>1.4312</v>
      </c>
      <c r="K23" s="7">
        <v>0.40450000000000003</v>
      </c>
      <c r="M23" s="4" t="s">
        <v>547</v>
      </c>
      <c r="N23" s="4" t="s">
        <v>155</v>
      </c>
      <c r="O23" s="4">
        <v>10.949</v>
      </c>
      <c r="P23" s="4">
        <v>3.9794</v>
      </c>
      <c r="Q23" s="4">
        <v>0.79410000000000003</v>
      </c>
      <c r="R23" s="4">
        <v>4.21</v>
      </c>
      <c r="S23" s="4">
        <v>1.4033</v>
      </c>
      <c r="T23" s="4">
        <v>0.20619999999999999</v>
      </c>
    </row>
    <row r="24" spans="2:20" ht="15" customHeight="1">
      <c r="B24" s="106"/>
      <c r="C24" s="106"/>
      <c r="D24" s="108"/>
      <c r="E24" s="7" t="s">
        <v>565</v>
      </c>
      <c r="F24" s="7">
        <v>0.88329999999999997</v>
      </c>
      <c r="G24" s="7">
        <v>0.76719999999999999</v>
      </c>
      <c r="H24" s="7">
        <v>1.0615000000000001</v>
      </c>
      <c r="I24" s="7">
        <v>0.69289999999999996</v>
      </c>
      <c r="J24" s="8">
        <v>0.6875</v>
      </c>
      <c r="K24" s="7">
        <v>0.87409999999999999</v>
      </c>
      <c r="N24" s="4" t="s">
        <v>156</v>
      </c>
      <c r="O24" s="4">
        <v>0.76910000000000001</v>
      </c>
      <c r="P24" s="4">
        <v>0.7147</v>
      </c>
      <c r="Q24" s="4">
        <v>0.91659999999999997</v>
      </c>
      <c r="R24" s="4">
        <v>0.73650000000000004</v>
      </c>
      <c r="S24" s="4">
        <v>0.67200000000000004</v>
      </c>
      <c r="T24" s="4">
        <v>0.92010000000000003</v>
      </c>
    </row>
    <row r="25" spans="2:20" ht="15" customHeight="1">
      <c r="B25" s="106"/>
      <c r="C25" s="106"/>
      <c r="D25" s="109" t="s">
        <v>569</v>
      </c>
      <c r="E25" s="7" t="s">
        <v>564</v>
      </c>
      <c r="F25" s="7">
        <v>0.85350000000000004</v>
      </c>
      <c r="G25" s="7">
        <v>0.11</v>
      </c>
      <c r="H25" s="7">
        <v>0.1095</v>
      </c>
      <c r="I25" s="7">
        <v>0.23419999999999999</v>
      </c>
      <c r="J25" s="7">
        <v>2.93E-2</v>
      </c>
      <c r="K25" s="7">
        <v>5.21E-2</v>
      </c>
      <c r="M25" s="4" t="s">
        <v>548</v>
      </c>
      <c r="N25" s="4" t="s">
        <v>155</v>
      </c>
      <c r="O25" s="4">
        <v>5.9512999999999998</v>
      </c>
      <c r="P25" s="4">
        <v>0.87970000000000004</v>
      </c>
      <c r="Q25" s="4">
        <v>0.44729999999999998</v>
      </c>
      <c r="R25" s="4">
        <v>0.55630000000000002</v>
      </c>
      <c r="S25" s="4">
        <v>0.22650000000000001</v>
      </c>
      <c r="T25" s="4">
        <v>0.1052</v>
      </c>
    </row>
    <row r="26" spans="2:20" ht="15" customHeight="1">
      <c r="B26" s="106"/>
      <c r="C26" s="106"/>
      <c r="D26" s="108" t="s">
        <v>591</v>
      </c>
      <c r="E26" s="7" t="s">
        <v>565</v>
      </c>
      <c r="F26" s="7">
        <v>9705.7999999999993</v>
      </c>
      <c r="G26" s="7">
        <v>3339</v>
      </c>
      <c r="H26" s="7">
        <v>10446</v>
      </c>
      <c r="I26" s="7">
        <v>1956.4</v>
      </c>
      <c r="J26" s="8">
        <v>710.9</v>
      </c>
      <c r="K26" s="7">
        <v>1283.4000000000001</v>
      </c>
      <c r="N26" s="4" t="s">
        <v>156</v>
      </c>
      <c r="O26" s="4">
        <v>0.71250000000000002</v>
      </c>
      <c r="P26" s="4">
        <v>0.80079999999999996</v>
      </c>
      <c r="Q26" s="4">
        <v>0.92649999999999999</v>
      </c>
      <c r="R26" s="4">
        <v>0.91220000000000001</v>
      </c>
      <c r="S26" s="4">
        <v>0.78800000000000003</v>
      </c>
      <c r="T26" s="4">
        <v>0.92230000000000001</v>
      </c>
    </row>
    <row r="27" spans="2:20" ht="15" customHeight="1">
      <c r="B27" s="106"/>
      <c r="C27" s="106"/>
      <c r="D27" s="109" t="s">
        <v>570</v>
      </c>
      <c r="E27" s="7" t="s">
        <v>564</v>
      </c>
      <c r="F27" s="7">
        <v>4.7045000000000003</v>
      </c>
      <c r="G27" s="7">
        <v>3.605</v>
      </c>
      <c r="H27" s="7">
        <v>0.55100000000000005</v>
      </c>
      <c r="I27" s="7">
        <v>6.3506</v>
      </c>
      <c r="J27" s="7">
        <v>1.5737000000000001</v>
      </c>
      <c r="K27" s="8">
        <v>0.5524</v>
      </c>
      <c r="M27" s="4" t="s">
        <v>549</v>
      </c>
      <c r="N27" s="4" t="s">
        <v>155</v>
      </c>
      <c r="O27" s="4">
        <v>16.474</v>
      </c>
      <c r="P27" s="4">
        <v>4.1938000000000004</v>
      </c>
      <c r="Q27" s="4">
        <v>0.44729999999999998</v>
      </c>
      <c r="R27" s="4">
        <v>0.55630000000000002</v>
      </c>
      <c r="S27" s="4">
        <v>0.22650000000000001</v>
      </c>
      <c r="T27" s="4">
        <v>1.7889999999999999</v>
      </c>
    </row>
    <row r="28" spans="2:20" ht="15" customHeight="1">
      <c r="B28" s="106"/>
      <c r="C28" s="106"/>
      <c r="D28" s="108"/>
      <c r="E28" s="7" t="s">
        <v>565</v>
      </c>
      <c r="F28" s="7">
        <v>0.86560000000000004</v>
      </c>
      <c r="G28" s="8">
        <v>0.72929999999999995</v>
      </c>
      <c r="H28" s="7">
        <v>0.98199999999999998</v>
      </c>
      <c r="I28" s="7">
        <v>0.70369999999999999</v>
      </c>
      <c r="J28" s="8">
        <v>0.67100000000000004</v>
      </c>
      <c r="K28" s="7">
        <v>0.82909999999999995</v>
      </c>
      <c r="N28" s="4" t="s">
        <v>156</v>
      </c>
      <c r="O28" s="4">
        <v>0.66859999999999997</v>
      </c>
      <c r="P28" s="4">
        <v>0.66900000000000004</v>
      </c>
      <c r="Q28" s="4">
        <v>0.92649999999999999</v>
      </c>
      <c r="R28" s="4">
        <v>0.91220000000000001</v>
      </c>
      <c r="S28" s="4">
        <v>0.78800000000000003</v>
      </c>
      <c r="T28" s="4">
        <v>0.64139999999999997</v>
      </c>
    </row>
    <row r="29" spans="2:20" ht="15" customHeight="1">
      <c r="B29" s="106"/>
      <c r="C29" s="106"/>
      <c r="D29" s="208" t="s">
        <v>592</v>
      </c>
      <c r="E29" s="7" t="s">
        <v>564</v>
      </c>
      <c r="F29" s="205" t="str">
        <f>IF(AND(300&lt;=積算!$D$11,積算!$D$11&lt;20000),F23,IF(AND(20000&lt;=積算!$D$11,積算!$D$11&lt;30000),F25,IF(AND(30000&lt;=積算!$D$11,積算!$D$11&lt;100000),F27,"-")))</f>
        <v>-</v>
      </c>
      <c r="G29" s="205" t="str">
        <f>IF(AND(300&lt;=積算!$D$11,積算!$D$11&lt;20000),G23,IF(AND(20000&lt;=積算!$D$11,積算!$D$11&lt;30000),G25,IF(AND(30000&lt;=積算!$D$11,積算!$D$11&lt;100000),G27,"-")))</f>
        <v>-</v>
      </c>
      <c r="H29" s="205" t="str">
        <f>IF(AND(300&lt;=積算!$D$11,積算!$D$11&lt;20000),H23,IF(AND(20000&lt;=積算!$D$11,積算!$D$11&lt;30000),H25,IF(AND(30000&lt;=積算!$D$11,積算!$D$11&lt;100000),H27,"-")))</f>
        <v>-</v>
      </c>
      <c r="I29" s="205" t="str">
        <f>IF(AND(300&lt;=積算!$D$11,積算!$D$11&lt;20000),I23,IF(AND(20000&lt;=積算!$D$11,積算!$D$11&lt;30000),I25,IF(AND(30000&lt;=積算!$D$11,積算!$D$11&lt;100000),I27,"-")))</f>
        <v>-</v>
      </c>
      <c r="J29" s="205" t="str">
        <f>IF(AND(300&lt;=積算!$D$11,積算!$D$11&lt;20000),J23,IF(AND(20000&lt;=積算!$D$11,積算!$D$11&lt;30000),J25,IF(AND(30000&lt;=積算!$D$11,積算!$D$11&lt;100000),J27,"-")))</f>
        <v>-</v>
      </c>
      <c r="K29" s="205" t="str">
        <f>IF(AND(300&lt;=積算!$D$11,積算!$D$11&lt;20000),K23,IF(AND(20000&lt;=積算!$D$11,積算!$D$11&lt;30000),K25,IF(AND(30000&lt;=積算!$D$11,積算!$D$11&lt;100000),K27,"-")))</f>
        <v>-</v>
      </c>
    </row>
    <row r="30" spans="2:20" ht="15" customHeight="1">
      <c r="B30" s="106"/>
      <c r="C30" s="106"/>
      <c r="D30" s="208"/>
      <c r="E30" s="7" t="s">
        <v>565</v>
      </c>
      <c r="F30" s="205" t="str">
        <f>IF(AND(300&lt;=積算!$D$11,積算!$D$11&lt;20000),F24,IF(AND(20000&lt;=積算!$D$11,積算!$D$11&lt;30000),F26,IF(AND(30000&lt;=積算!$D$11,積算!$D$11&lt;100000),F28,"-")))</f>
        <v>-</v>
      </c>
      <c r="G30" s="205" t="str">
        <f>IF(AND(300&lt;=積算!$D$11,積算!$D$11&lt;20000),G24,IF(AND(20000&lt;=積算!$D$11,積算!$D$11&lt;30000),G26,IF(AND(30000&lt;=積算!$D$11,積算!$D$11&lt;100000),G28,"-")))</f>
        <v>-</v>
      </c>
      <c r="H30" s="205" t="str">
        <f>IF(AND(300&lt;=積算!$D$11,積算!$D$11&lt;20000),H24,IF(AND(20000&lt;=積算!$D$11,積算!$D$11&lt;30000),H26,IF(AND(30000&lt;=積算!$D$11,積算!$D$11&lt;100000),H28,"-")))</f>
        <v>-</v>
      </c>
      <c r="I30" s="205" t="str">
        <f>IF(AND(300&lt;=積算!$D$11,積算!$D$11&lt;20000),I24,IF(AND(20000&lt;=積算!$D$11,積算!$D$11&lt;30000),I26,IF(AND(30000&lt;=積算!$D$11,積算!$D$11&lt;100000),I28,"-")))</f>
        <v>-</v>
      </c>
      <c r="J30" s="205" t="str">
        <f>IF(AND(300&lt;=積算!$D$11,積算!$D$11&lt;20000),J24,IF(AND(20000&lt;=積算!$D$11,積算!$D$11&lt;30000),J26,IF(AND(30000&lt;=積算!$D$11,積算!$D$11&lt;100000),J28,"-")))</f>
        <v>-</v>
      </c>
      <c r="K30" s="205" t="str">
        <f>IF(AND(300&lt;=積算!$D$11,積算!$D$11&lt;20000),K24,IF(AND(20000&lt;=積算!$D$11,積算!$D$11&lt;30000),K26,IF(AND(30000&lt;=積算!$D$11,積算!$D$11&lt;100000),K28,"-")))</f>
        <v>-</v>
      </c>
    </row>
    <row r="31" spans="2:20" ht="15" customHeight="1">
      <c r="B31" s="6" t="s">
        <v>161</v>
      </c>
      <c r="C31" s="6" t="s">
        <v>157</v>
      </c>
      <c r="D31" s="109" t="s">
        <v>548</v>
      </c>
      <c r="E31" s="7" t="s">
        <v>564</v>
      </c>
      <c r="F31" s="7">
        <v>5.9512999999999998</v>
      </c>
      <c r="G31" s="7">
        <v>0.87970000000000004</v>
      </c>
      <c r="H31" s="7">
        <v>0.44729999999999998</v>
      </c>
      <c r="I31" s="7">
        <v>0.55630000000000002</v>
      </c>
      <c r="J31" s="7">
        <v>0.22650000000000001</v>
      </c>
      <c r="K31" s="7">
        <v>0.1052</v>
      </c>
      <c r="M31" s="4" t="s">
        <v>550</v>
      </c>
      <c r="N31" s="4" t="s">
        <v>155</v>
      </c>
      <c r="O31" s="4">
        <v>1.7685999999999999</v>
      </c>
      <c r="P31" s="4">
        <v>0.39250000000000002</v>
      </c>
      <c r="Q31" s="4">
        <v>0.33589999999999998</v>
      </c>
      <c r="R31" s="4">
        <v>0.4088</v>
      </c>
      <c r="S31" s="4">
        <v>9.3399999999999997E-2</v>
      </c>
      <c r="T31" s="4">
        <v>9.1499999999999998E-2</v>
      </c>
    </row>
    <row r="32" spans="2:20" ht="15" customHeight="1">
      <c r="B32" s="106"/>
      <c r="C32" s="107"/>
      <c r="D32" s="108"/>
      <c r="E32" s="7" t="s">
        <v>565</v>
      </c>
      <c r="F32" s="7">
        <v>0.71250000000000002</v>
      </c>
      <c r="G32" s="7">
        <v>0.80079999999999996</v>
      </c>
      <c r="H32" s="7">
        <v>0.92649999999999999</v>
      </c>
      <c r="I32" s="7">
        <v>0.91220000000000001</v>
      </c>
      <c r="J32" s="7">
        <v>0.78800000000000003</v>
      </c>
      <c r="K32" s="7">
        <v>0.92230000000000001</v>
      </c>
      <c r="N32" s="4" t="s">
        <v>156</v>
      </c>
      <c r="O32" s="4">
        <v>0.91080000000000005</v>
      </c>
      <c r="P32" s="4">
        <v>0.96309999999999996</v>
      </c>
      <c r="Q32" s="4">
        <v>0.98919999999999997</v>
      </c>
      <c r="R32" s="4">
        <v>0.93789999999999996</v>
      </c>
      <c r="S32" s="4">
        <v>0.97619999999999996</v>
      </c>
      <c r="T32" s="4">
        <v>0.98219999999999996</v>
      </c>
    </row>
    <row r="33" spans="2:20" ht="15" customHeight="1">
      <c r="B33" s="106"/>
      <c r="C33" s="6" t="s">
        <v>158</v>
      </c>
      <c r="D33" s="109" t="s">
        <v>549</v>
      </c>
      <c r="E33" s="7" t="s">
        <v>564</v>
      </c>
      <c r="F33" s="7">
        <v>16.474</v>
      </c>
      <c r="G33" s="7">
        <v>4.1938000000000004</v>
      </c>
      <c r="H33" s="7">
        <v>0.44729999999999998</v>
      </c>
      <c r="I33" s="7">
        <v>0.55630000000000002</v>
      </c>
      <c r="J33" s="7">
        <v>0.22650000000000001</v>
      </c>
      <c r="K33" s="7">
        <v>1.7889999999999999</v>
      </c>
      <c r="M33" s="4" t="s">
        <v>551</v>
      </c>
      <c r="N33" s="4" t="s">
        <v>155</v>
      </c>
      <c r="O33" s="4">
        <v>3.4519000000000002</v>
      </c>
      <c r="P33" s="4">
        <v>1.0774999999999999</v>
      </c>
      <c r="Q33" s="4">
        <v>1.2988</v>
      </c>
      <c r="R33" s="4">
        <v>1.0661</v>
      </c>
      <c r="S33" s="4">
        <v>0.1855</v>
      </c>
      <c r="T33" s="4">
        <v>0.35649999999999998</v>
      </c>
    </row>
    <row r="34" spans="2:20" ht="15" customHeight="1">
      <c r="B34" s="107"/>
      <c r="C34" s="107"/>
      <c r="D34" s="108"/>
      <c r="E34" s="7" t="s">
        <v>565</v>
      </c>
      <c r="F34" s="7">
        <v>0.66859999999999997</v>
      </c>
      <c r="G34" s="7">
        <v>0.66900000000000004</v>
      </c>
      <c r="H34" s="7">
        <v>0.92649999999999999</v>
      </c>
      <c r="I34" s="7">
        <v>0.91220000000000001</v>
      </c>
      <c r="J34" s="7">
        <v>0.78800000000000003</v>
      </c>
      <c r="K34" s="7">
        <v>0.64139999999999997</v>
      </c>
      <c r="N34" s="4" t="s">
        <v>156</v>
      </c>
      <c r="O34" s="4">
        <v>0.89639999999999997</v>
      </c>
      <c r="P34" s="4">
        <v>0.86819999999999997</v>
      </c>
      <c r="Q34" s="4">
        <v>0.88680000000000003</v>
      </c>
      <c r="R34" s="4">
        <v>0.89670000000000005</v>
      </c>
      <c r="S34" s="4">
        <v>0.92230000000000001</v>
      </c>
      <c r="T34" s="4">
        <v>0.90280000000000005</v>
      </c>
    </row>
    <row r="35" spans="2:20" ht="15" customHeight="1">
      <c r="B35" s="6" t="s">
        <v>162</v>
      </c>
      <c r="C35" s="6" t="s">
        <v>157</v>
      </c>
      <c r="D35" s="109" t="s">
        <v>571</v>
      </c>
      <c r="E35" s="7" t="s">
        <v>564</v>
      </c>
      <c r="F35" s="7">
        <v>5.8422999999999998</v>
      </c>
      <c r="G35" s="7">
        <v>1.8168</v>
      </c>
      <c r="H35" s="7">
        <v>0.59050000000000002</v>
      </c>
      <c r="I35" s="7">
        <v>4.1241000000000003</v>
      </c>
      <c r="J35" s="7">
        <v>0.25740000000000002</v>
      </c>
      <c r="K35" s="7">
        <v>0.28599999999999998</v>
      </c>
      <c r="M35" s="4" t="s">
        <v>552</v>
      </c>
      <c r="N35" s="4" t="s">
        <v>155</v>
      </c>
      <c r="O35" s="4">
        <v>8.8041999999999998</v>
      </c>
      <c r="P35" s="4">
        <v>6.9840999999999998</v>
      </c>
      <c r="Q35" s="4">
        <v>3.2410999999999999</v>
      </c>
      <c r="R35" s="4">
        <v>2.1103000000000001</v>
      </c>
      <c r="S35" s="4">
        <v>1.0055000000000001</v>
      </c>
      <c r="T35" s="4">
        <v>1.7084999999999999</v>
      </c>
    </row>
    <row r="36" spans="2:20" ht="15" customHeight="1">
      <c r="B36" s="106"/>
      <c r="C36" s="106"/>
      <c r="D36" s="108"/>
      <c r="E36" s="7" t="s">
        <v>565</v>
      </c>
      <c r="F36" s="7">
        <v>0.7571</v>
      </c>
      <c r="G36" s="7">
        <v>0.78669999999999995</v>
      </c>
      <c r="H36" s="8">
        <v>0.89700000000000002</v>
      </c>
      <c r="I36" s="7">
        <v>0.70330000000000004</v>
      </c>
      <c r="J36" s="7">
        <v>0.87880000000000003</v>
      </c>
      <c r="K36" s="7">
        <v>0.89490000000000003</v>
      </c>
      <c r="N36" s="4" t="s">
        <v>156</v>
      </c>
      <c r="O36" s="4">
        <v>0.77959999999999996</v>
      </c>
      <c r="P36" s="4">
        <v>0.63229999999999997</v>
      </c>
      <c r="Q36" s="4">
        <v>0.76300000000000001</v>
      </c>
      <c r="R36" s="4">
        <v>0.78059999999999996</v>
      </c>
      <c r="S36" s="4">
        <v>0.69289999999999996</v>
      </c>
      <c r="T36" s="4">
        <v>0.67430000000000001</v>
      </c>
    </row>
    <row r="37" spans="2:20" ht="15" customHeight="1">
      <c r="B37" s="106"/>
      <c r="C37" s="106"/>
      <c r="D37" s="109" t="s">
        <v>569</v>
      </c>
      <c r="E37" s="7" t="s">
        <v>564</v>
      </c>
      <c r="F37" s="7">
        <v>0.74719999999999998</v>
      </c>
      <c r="G37" s="7">
        <v>0.21</v>
      </c>
      <c r="H37" s="43">
        <v>0.2283</v>
      </c>
      <c r="I37" s="7">
        <v>0.125</v>
      </c>
      <c r="J37" s="7">
        <v>3.8300000000000001E-2</v>
      </c>
      <c r="K37" s="7">
        <v>8.0199999999999994E-2</v>
      </c>
      <c r="M37" s="4" t="s">
        <v>553</v>
      </c>
      <c r="N37" s="4" t="s">
        <v>155</v>
      </c>
      <c r="O37" s="4">
        <v>27.977</v>
      </c>
      <c r="P37" s="4">
        <v>5.4957000000000003</v>
      </c>
      <c r="Q37" s="4">
        <v>10.76</v>
      </c>
      <c r="R37" s="4">
        <v>6.2629000000000001</v>
      </c>
      <c r="S37" s="4">
        <v>0.66610000000000003</v>
      </c>
      <c r="T37" s="4">
        <v>2.4718</v>
      </c>
    </row>
    <row r="38" spans="2:20" ht="15" customHeight="1">
      <c r="B38" s="106"/>
      <c r="C38" s="106"/>
      <c r="D38" s="108" t="s">
        <v>591</v>
      </c>
      <c r="E38" s="7" t="s">
        <v>565</v>
      </c>
      <c r="F38" s="7">
        <v>-4402.1000000000004</v>
      </c>
      <c r="G38" s="7">
        <v>193.9</v>
      </c>
      <c r="H38" s="7">
        <v>-307</v>
      </c>
      <c r="I38" s="7">
        <v>1866.9</v>
      </c>
      <c r="J38" s="7">
        <v>784.5</v>
      </c>
      <c r="K38" s="7">
        <v>416</v>
      </c>
      <c r="N38" s="4" t="s">
        <v>156</v>
      </c>
      <c r="O38" s="4">
        <v>0.67110000000000003</v>
      </c>
      <c r="P38" s="4">
        <v>0.68479999999999996</v>
      </c>
      <c r="Q38" s="4">
        <v>0.66969999999999996</v>
      </c>
      <c r="R38" s="4">
        <v>0.68189999999999995</v>
      </c>
      <c r="S38" s="4">
        <v>0.75190000000000001</v>
      </c>
      <c r="T38" s="4">
        <v>0.67579999999999996</v>
      </c>
    </row>
    <row r="39" spans="2:20" ht="15" customHeight="1">
      <c r="B39" s="106"/>
      <c r="C39" s="106"/>
      <c r="D39" s="109" t="s">
        <v>570</v>
      </c>
      <c r="E39" s="7" t="s">
        <v>564</v>
      </c>
      <c r="F39" s="7">
        <v>3.5691000000000002</v>
      </c>
      <c r="G39" s="7">
        <v>1.6012999999999999</v>
      </c>
      <c r="H39" s="7">
        <v>0.50409999999999999</v>
      </c>
      <c r="I39" s="7">
        <v>4.3181000000000003</v>
      </c>
      <c r="J39" s="7">
        <v>0.3271</v>
      </c>
      <c r="K39" s="7">
        <v>0.30530000000000002</v>
      </c>
      <c r="M39" s="4" t="s">
        <v>554</v>
      </c>
      <c r="N39" s="4" t="s">
        <v>155</v>
      </c>
      <c r="O39" s="4">
        <v>2.9222000000000001</v>
      </c>
      <c r="P39" s="4">
        <v>1.0259</v>
      </c>
      <c r="Q39" s="4">
        <v>0.60619999999999996</v>
      </c>
      <c r="R39" s="4">
        <v>0.61050000000000004</v>
      </c>
      <c r="S39" s="4">
        <v>0.1885</v>
      </c>
      <c r="T39" s="4">
        <v>0.15379999999999999</v>
      </c>
    </row>
    <row r="40" spans="2:20" ht="15" customHeight="1">
      <c r="B40" s="106"/>
      <c r="C40" s="106"/>
      <c r="D40" s="108"/>
      <c r="E40" s="7" t="s">
        <v>565</v>
      </c>
      <c r="F40" s="7">
        <v>0.82709999999999995</v>
      </c>
      <c r="G40" s="7">
        <v>0.80589999999999995</v>
      </c>
      <c r="H40" s="7">
        <v>0.91869999999999996</v>
      </c>
      <c r="I40" s="7">
        <v>0.6956</v>
      </c>
      <c r="J40" s="7">
        <v>0.84240000000000004</v>
      </c>
      <c r="K40" s="7">
        <v>0.88580000000000003</v>
      </c>
      <c r="N40" s="4" t="s">
        <v>156</v>
      </c>
      <c r="O40" s="4">
        <v>0.8921</v>
      </c>
      <c r="P40" s="4">
        <v>0.83709999999999996</v>
      </c>
      <c r="Q40" s="4">
        <v>0.97119999999999995</v>
      </c>
      <c r="R40" s="4">
        <v>0.94220000000000004</v>
      </c>
      <c r="S40" s="4">
        <v>0.88219999999999998</v>
      </c>
      <c r="T40" s="4">
        <v>0.97130000000000005</v>
      </c>
    </row>
    <row r="41" spans="2:20" ht="15" customHeight="1">
      <c r="B41" s="106"/>
      <c r="C41" s="106"/>
      <c r="D41" s="208" t="s">
        <v>592</v>
      </c>
      <c r="E41" s="7" t="s">
        <v>564</v>
      </c>
      <c r="F41" s="205" t="str">
        <f>IF(AND(100&lt;=積算!$D$11,積算!$D$11&lt;20000),F35,IF(AND(20000&lt;=積算!$D$11,積算!$D$11&lt;30000),F37,IF(AND(30000&lt;=積算!$D$11,積算!$D$11&lt;100000),F39,"-")))</f>
        <v>-</v>
      </c>
      <c r="G41" s="205" t="str">
        <f>IF(AND(100&lt;=積算!$D$11,積算!$D$11&lt;20000),G35,IF(AND(20000&lt;=積算!$D$11,積算!$D$11&lt;30000),G37,IF(AND(30000&lt;=積算!$D$11,積算!$D$11&lt;100000),G39,"-")))</f>
        <v>-</v>
      </c>
      <c r="H41" s="205" t="str">
        <f>IF(AND(100&lt;=積算!$D$11,積算!$D$11&lt;20000),H35,IF(AND(20000&lt;=積算!$D$11,積算!$D$11&lt;30000),H37,IF(AND(30000&lt;=積算!$D$11,積算!$D$11&lt;100000),H39,"-")))</f>
        <v>-</v>
      </c>
      <c r="I41" s="205" t="str">
        <f>IF(AND(100&lt;=積算!$D$11,積算!$D$11&lt;20000),I35,IF(AND(20000&lt;=積算!$D$11,積算!$D$11&lt;30000),I37,IF(AND(30000&lt;=積算!$D$11,積算!$D$11&lt;100000),I39,"-")))</f>
        <v>-</v>
      </c>
      <c r="J41" s="205" t="str">
        <f>IF(AND(100&lt;=積算!$D$11,積算!$D$11&lt;20000),J35,IF(AND(20000&lt;=積算!$D$11,積算!$D$11&lt;30000),J37,IF(AND(30000&lt;=積算!$D$11,積算!$D$11&lt;100000),J39,"-")))</f>
        <v>-</v>
      </c>
      <c r="K41" s="205" t="str">
        <f>IF(AND(100&lt;=積算!$D$11,積算!$D$11&lt;20000),K35,IF(AND(20000&lt;=積算!$D$11,積算!$D$11&lt;30000),K37,IF(AND(30000&lt;=積算!$D$11,積算!$D$11&lt;100000),K39,"-")))</f>
        <v>-</v>
      </c>
    </row>
    <row r="42" spans="2:20" ht="15" customHeight="1">
      <c r="B42" s="106"/>
      <c r="C42" s="106"/>
      <c r="D42" s="208"/>
      <c r="E42" s="7" t="s">
        <v>565</v>
      </c>
      <c r="F42" s="205" t="str">
        <f>IF(AND(100&lt;=積算!$D$11,積算!$D$11&lt;20000),F36,IF(AND(20000&lt;=積算!$D$11,積算!$D$11&lt;30000),F38,IF(AND(30000&lt;=積算!$D$11,積算!$D$11&lt;100000),F40,"-")))</f>
        <v>-</v>
      </c>
      <c r="G42" s="205" t="str">
        <f>IF(AND(100&lt;=積算!$D$11,積算!$D$11&lt;20000),G36,IF(AND(20000&lt;=積算!$D$11,積算!$D$11&lt;30000),G38,IF(AND(30000&lt;=積算!$D$11,積算!$D$11&lt;100000),G40,"-")))</f>
        <v>-</v>
      </c>
      <c r="H42" s="205" t="str">
        <f>IF(AND(100&lt;=積算!$D$11,積算!$D$11&lt;20000),H36,IF(AND(20000&lt;=積算!$D$11,積算!$D$11&lt;30000),H38,IF(AND(30000&lt;=積算!$D$11,積算!$D$11&lt;100000),H40,"-")))</f>
        <v>-</v>
      </c>
      <c r="I42" s="205" t="str">
        <f>IF(AND(100&lt;=積算!$D$11,積算!$D$11&lt;20000),I36,IF(AND(20000&lt;=積算!$D$11,積算!$D$11&lt;30000),I38,IF(AND(30000&lt;=積算!$D$11,積算!$D$11&lt;100000),I40,"-")))</f>
        <v>-</v>
      </c>
      <c r="J42" s="205" t="str">
        <f>IF(AND(100&lt;=積算!$D$11,積算!$D$11&lt;20000),J36,IF(AND(20000&lt;=積算!$D$11,積算!$D$11&lt;30000),J38,IF(AND(30000&lt;=積算!$D$11,積算!$D$11&lt;100000),J40,"-")))</f>
        <v>-</v>
      </c>
      <c r="K42" s="205" t="str">
        <f>IF(AND(100&lt;=積算!$D$11,積算!$D$11&lt;20000),K36,IF(AND(20000&lt;=積算!$D$11,積算!$D$11&lt;30000),K38,IF(AND(30000&lt;=積算!$D$11,積算!$D$11&lt;100000),K40,"-")))</f>
        <v>-</v>
      </c>
    </row>
    <row r="43" spans="2:20" ht="15" customHeight="1">
      <c r="B43" s="6" t="s">
        <v>163</v>
      </c>
      <c r="C43" s="6" t="s">
        <v>157</v>
      </c>
      <c r="D43" s="109" t="s">
        <v>572</v>
      </c>
      <c r="E43" s="7" t="s">
        <v>564</v>
      </c>
      <c r="F43" s="7">
        <v>9.8575999999999997</v>
      </c>
      <c r="G43" s="7">
        <v>3.2694999999999999</v>
      </c>
      <c r="H43" s="7">
        <v>4.4473000000000003</v>
      </c>
      <c r="I43" s="8">
        <v>22.6387</v>
      </c>
      <c r="J43" s="7">
        <v>1.6640999999999999</v>
      </c>
      <c r="K43" s="7">
        <v>1.3704000000000001</v>
      </c>
      <c r="M43" s="4" t="s">
        <v>555</v>
      </c>
      <c r="N43" s="4" t="s">
        <v>155</v>
      </c>
      <c r="O43" s="4">
        <v>1.1646000000000001</v>
      </c>
      <c r="P43" s="4">
        <v>1.0259</v>
      </c>
      <c r="Q43" s="4">
        <v>0.60619999999999996</v>
      </c>
      <c r="R43" s="4">
        <v>0.13900000000000001</v>
      </c>
      <c r="S43" s="4">
        <v>1.2168000000000001</v>
      </c>
      <c r="T43" s="4">
        <v>0.15379999999999999</v>
      </c>
    </row>
    <row r="44" spans="2:20" ht="15" customHeight="1">
      <c r="B44" s="106"/>
      <c r="C44" s="107"/>
      <c r="D44" s="108"/>
      <c r="E44" s="7" t="s">
        <v>565</v>
      </c>
      <c r="F44" s="7">
        <v>0.76200000000000001</v>
      </c>
      <c r="G44" s="7">
        <v>0.7379</v>
      </c>
      <c r="H44" s="7">
        <v>0.73170000000000002</v>
      </c>
      <c r="I44" s="7">
        <v>0.53129999999999999</v>
      </c>
      <c r="J44" s="7">
        <v>0.65910000000000002</v>
      </c>
      <c r="K44" s="7">
        <v>0.77890000000000004</v>
      </c>
      <c r="N44" s="4" t="s">
        <v>156</v>
      </c>
      <c r="O44" s="4">
        <v>1.0536000000000001</v>
      </c>
      <c r="P44" s="4">
        <v>0.83709999999999996</v>
      </c>
      <c r="Q44" s="4">
        <v>0.97119999999999995</v>
      </c>
      <c r="R44" s="4">
        <v>1.1514</v>
      </c>
      <c r="S44" s="4">
        <v>0.69630000000000003</v>
      </c>
      <c r="T44" s="4">
        <v>0.97130000000000005</v>
      </c>
    </row>
    <row r="45" spans="2:20" ht="15" customHeight="1">
      <c r="B45" s="6" t="s">
        <v>164</v>
      </c>
      <c r="C45" s="6" t="s">
        <v>157</v>
      </c>
      <c r="D45" s="109" t="s">
        <v>573</v>
      </c>
      <c r="E45" s="7" t="s">
        <v>564</v>
      </c>
      <c r="F45" s="7">
        <v>11.7127</v>
      </c>
      <c r="G45" s="7">
        <v>3.0002</v>
      </c>
      <c r="H45" s="7">
        <v>6.6791</v>
      </c>
      <c r="I45" s="8">
        <v>4.1616</v>
      </c>
      <c r="J45" s="7">
        <v>1.9884999999999999</v>
      </c>
      <c r="K45" s="7">
        <v>1.3362000000000001</v>
      </c>
      <c r="M45" s="4" t="s">
        <v>556</v>
      </c>
      <c r="N45" s="4" t="s">
        <v>155</v>
      </c>
      <c r="O45" s="4" t="s">
        <v>557</v>
      </c>
      <c r="P45" s="4">
        <v>2.6875</v>
      </c>
      <c r="Q45" s="4">
        <v>1.8552999999999999</v>
      </c>
      <c r="R45" s="4">
        <v>1.319</v>
      </c>
      <c r="S45" s="4">
        <v>0.12559999999999999</v>
      </c>
      <c r="T45" s="4">
        <v>0.22409999999999999</v>
      </c>
    </row>
    <row r="46" spans="2:20" ht="15" customHeight="1">
      <c r="B46" s="106"/>
      <c r="C46" s="107"/>
      <c r="D46" s="108"/>
      <c r="E46" s="7" t="s">
        <v>565</v>
      </c>
      <c r="F46" s="7">
        <v>0.76280000000000003</v>
      </c>
      <c r="G46" s="8">
        <v>0.73219999999999996</v>
      </c>
      <c r="H46" s="7">
        <v>0.69889999999999997</v>
      </c>
      <c r="I46" s="7">
        <v>0.72960000000000003</v>
      </c>
      <c r="J46" s="7">
        <v>0.63100000000000001</v>
      </c>
      <c r="K46" s="7">
        <v>0.7369</v>
      </c>
      <c r="N46" s="4" t="s">
        <v>156</v>
      </c>
      <c r="O46" s="4">
        <v>0.77059999999999995</v>
      </c>
      <c r="P46" s="4">
        <v>0.71499999999999997</v>
      </c>
      <c r="Q46" s="4">
        <v>0.82689999999999997</v>
      </c>
      <c r="R46" s="4">
        <v>0.84409999999999996</v>
      </c>
      <c r="S46" s="4">
        <v>0.9073</v>
      </c>
      <c r="T46" s="4">
        <v>0.91210000000000002</v>
      </c>
    </row>
    <row r="47" spans="2:20" ht="15" customHeight="1">
      <c r="B47" s="106"/>
      <c r="C47" s="6" t="s">
        <v>158</v>
      </c>
      <c r="D47" s="109" t="s">
        <v>574</v>
      </c>
      <c r="E47" s="7" t="s">
        <v>564</v>
      </c>
      <c r="F47" s="7">
        <v>12.3779</v>
      </c>
      <c r="G47" s="43">
        <v>4.4667000000000003</v>
      </c>
      <c r="H47" s="7">
        <v>7.7544000000000004</v>
      </c>
      <c r="I47" s="8">
        <v>4.1616</v>
      </c>
      <c r="J47" s="7">
        <v>2.7429000000000001</v>
      </c>
      <c r="K47" s="7">
        <v>1.5770999999999999</v>
      </c>
      <c r="M47" s="4" t="s">
        <v>558</v>
      </c>
      <c r="N47" s="4" t="s">
        <v>155</v>
      </c>
      <c r="O47" s="4">
        <v>10.702999999999999</v>
      </c>
      <c r="P47" s="4">
        <v>12.06</v>
      </c>
      <c r="Q47" s="4">
        <v>1.8552999999999999</v>
      </c>
      <c r="R47" s="4">
        <v>1.319</v>
      </c>
      <c r="S47" s="4">
        <v>1.6560999999999999</v>
      </c>
      <c r="T47" s="4">
        <v>0.22409999999999999</v>
      </c>
    </row>
    <row r="48" spans="2:20" ht="15" customHeight="1">
      <c r="B48" s="107"/>
      <c r="C48" s="107"/>
      <c r="D48" s="108"/>
      <c r="E48" s="7" t="s">
        <v>565</v>
      </c>
      <c r="F48" s="7">
        <v>0.76280000000000003</v>
      </c>
      <c r="G48" s="7">
        <v>0.73219999999999996</v>
      </c>
      <c r="H48" s="7">
        <v>0.69889999999999997</v>
      </c>
      <c r="I48" s="7">
        <v>0.72960000000000003</v>
      </c>
      <c r="J48" s="7">
        <v>0.63100000000000001</v>
      </c>
      <c r="K48" s="7">
        <v>0.7369</v>
      </c>
      <c r="N48" s="4" t="s">
        <v>156</v>
      </c>
      <c r="O48" s="4">
        <v>0.75780000000000003</v>
      </c>
      <c r="P48" s="4">
        <v>0.57930000000000004</v>
      </c>
      <c r="Q48" s="4">
        <v>0.82689999999999997</v>
      </c>
      <c r="R48" s="4">
        <v>0.84409999999999996</v>
      </c>
      <c r="S48" s="4">
        <v>0.64039999999999997</v>
      </c>
      <c r="T48" s="4">
        <v>0.91210000000000002</v>
      </c>
    </row>
    <row r="49" spans="2:20" ht="15" customHeight="1">
      <c r="B49" s="6" t="s">
        <v>165</v>
      </c>
      <c r="C49" s="6" t="s">
        <v>157</v>
      </c>
      <c r="D49" s="109" t="s">
        <v>575</v>
      </c>
      <c r="E49" s="7" t="s">
        <v>564</v>
      </c>
      <c r="F49" s="8">
        <v>12.013299999999999</v>
      </c>
      <c r="G49" s="7">
        <v>4.4767999999999999</v>
      </c>
      <c r="H49" s="7">
        <v>0.36890000000000001</v>
      </c>
      <c r="I49" s="7">
        <v>3.3837000000000002</v>
      </c>
      <c r="J49" s="7">
        <v>0.95579999999999998</v>
      </c>
      <c r="K49" s="8">
        <v>0.18010000000000001</v>
      </c>
      <c r="M49" s="4" t="s">
        <v>559</v>
      </c>
      <c r="N49" s="4" t="s">
        <v>155</v>
      </c>
      <c r="O49" s="4">
        <v>1.6719999999999999</v>
      </c>
      <c r="P49" s="4">
        <v>0.38009999999999999</v>
      </c>
      <c r="Q49" s="4">
        <v>0.32740000000000002</v>
      </c>
      <c r="R49" s="4">
        <v>2.2860999999999998</v>
      </c>
      <c r="S49" s="4">
        <v>0.17649999999999999</v>
      </c>
      <c r="T49" s="4">
        <v>0.126</v>
      </c>
    </row>
    <row r="50" spans="2:20" ht="15" customHeight="1">
      <c r="B50" s="106"/>
      <c r="C50" s="107"/>
      <c r="D50" s="108"/>
      <c r="E50" s="7" t="s">
        <v>565</v>
      </c>
      <c r="F50" s="7">
        <v>0.71089999999999998</v>
      </c>
      <c r="G50" s="7">
        <v>0.66539999999999999</v>
      </c>
      <c r="H50" s="7">
        <v>0.97919999999999996</v>
      </c>
      <c r="I50" s="7">
        <v>0.7671</v>
      </c>
      <c r="J50" s="7">
        <v>0.70499999999999996</v>
      </c>
      <c r="K50" s="7">
        <v>0.97840000000000005</v>
      </c>
      <c r="N50" s="4" t="s">
        <v>156</v>
      </c>
      <c r="O50" s="4">
        <v>0.95930000000000004</v>
      </c>
      <c r="P50" s="4">
        <v>0.98140000000000005</v>
      </c>
      <c r="Q50" s="4">
        <v>1.0367</v>
      </c>
      <c r="R50" s="4">
        <v>0.7833</v>
      </c>
      <c r="S50" s="4">
        <v>0.88990000000000002</v>
      </c>
      <c r="T50" s="4">
        <v>0.99860000000000004</v>
      </c>
    </row>
    <row r="51" spans="2:20" ht="15" customHeight="1">
      <c r="B51" s="106"/>
      <c r="C51" s="6" t="s">
        <v>158</v>
      </c>
      <c r="D51" s="109" t="s">
        <v>576</v>
      </c>
      <c r="E51" s="7" t="s">
        <v>564</v>
      </c>
      <c r="F51" s="7">
        <v>1.1646000000000001</v>
      </c>
      <c r="G51" s="7">
        <v>1.0259</v>
      </c>
      <c r="H51" s="7">
        <v>0.60619999999999996</v>
      </c>
      <c r="I51" s="7">
        <v>0.13900000000000001</v>
      </c>
      <c r="J51" s="7">
        <v>1.2168000000000001</v>
      </c>
      <c r="K51" s="7">
        <v>0.15379999999999999</v>
      </c>
      <c r="M51" s="4" t="s">
        <v>560</v>
      </c>
      <c r="N51" s="4" t="s">
        <v>155</v>
      </c>
      <c r="O51" s="4">
        <v>6.1007999999999996</v>
      </c>
      <c r="P51" s="4">
        <v>3.0895999999999999</v>
      </c>
      <c r="Q51" s="4">
        <v>1.2906</v>
      </c>
      <c r="R51" s="4">
        <v>7.0433000000000003</v>
      </c>
      <c r="S51" s="4">
        <v>1.5247999999999999</v>
      </c>
      <c r="T51" s="4">
        <v>0.56879999999999997</v>
      </c>
    </row>
    <row r="52" spans="2:20" ht="15" customHeight="1">
      <c r="B52" s="107"/>
      <c r="C52" s="107"/>
      <c r="D52" s="108"/>
      <c r="E52" s="7" t="s">
        <v>565</v>
      </c>
      <c r="F52" s="7">
        <v>1.0536000000000001</v>
      </c>
      <c r="G52" s="7">
        <v>0.83709999999999996</v>
      </c>
      <c r="H52" s="7">
        <v>0.97119999999999995</v>
      </c>
      <c r="I52" s="7">
        <v>1.1514</v>
      </c>
      <c r="J52" s="7">
        <v>0.69630000000000003</v>
      </c>
      <c r="K52" s="7">
        <v>0.97130000000000005</v>
      </c>
      <c r="N52" s="4" t="s">
        <v>156</v>
      </c>
      <c r="O52" s="4">
        <v>0.86329999999999996</v>
      </c>
      <c r="P52" s="4">
        <v>0.78120000000000001</v>
      </c>
      <c r="Q52" s="4">
        <v>0.92220000000000002</v>
      </c>
      <c r="R52" s="4">
        <v>0.68759999999999999</v>
      </c>
      <c r="S52" s="4">
        <v>0.68020000000000003</v>
      </c>
      <c r="T52" s="4">
        <v>0.8831</v>
      </c>
    </row>
    <row r="53" spans="2:20" ht="15" customHeight="1">
      <c r="B53" s="6" t="s">
        <v>166</v>
      </c>
      <c r="C53" s="6" t="s">
        <v>157</v>
      </c>
      <c r="D53" s="109" t="s">
        <v>577</v>
      </c>
      <c r="E53" s="7" t="s">
        <v>564</v>
      </c>
      <c r="F53" s="7">
        <v>28.459800000000001</v>
      </c>
      <c r="G53" s="7">
        <v>3.8565999999999998</v>
      </c>
      <c r="H53" s="7">
        <v>1.0152000000000001</v>
      </c>
      <c r="I53" s="7">
        <v>5.1223999999999998</v>
      </c>
      <c r="J53" s="7">
        <v>0.47010000000000002</v>
      </c>
      <c r="K53" s="7">
        <v>0.84789999999999999</v>
      </c>
      <c r="M53" s="4" t="s">
        <v>561</v>
      </c>
      <c r="N53" s="4" t="s">
        <v>155</v>
      </c>
      <c r="O53" s="4">
        <v>6.5589000000000004</v>
      </c>
      <c r="P53" s="4">
        <v>4.1855000000000002</v>
      </c>
      <c r="Q53" s="4">
        <v>4.6036000000000001</v>
      </c>
      <c r="R53" s="4">
        <v>7.8033999999999999</v>
      </c>
      <c r="S53" s="4">
        <v>1.5071000000000001</v>
      </c>
      <c r="T53" s="4">
        <v>1.5588</v>
      </c>
    </row>
    <row r="54" spans="2:20" ht="15" customHeight="1">
      <c r="B54" s="106"/>
      <c r="C54" s="107"/>
      <c r="D54" s="108"/>
      <c r="E54" s="7" t="s">
        <v>565</v>
      </c>
      <c r="F54" s="7">
        <v>0.63970000000000005</v>
      </c>
      <c r="G54" s="7">
        <v>0.68879999999999997</v>
      </c>
      <c r="H54" s="7">
        <v>0.9052</v>
      </c>
      <c r="I54" s="7">
        <v>0.69799999999999995</v>
      </c>
      <c r="J54" s="7">
        <v>0.71840000000000004</v>
      </c>
      <c r="K54" s="7">
        <v>0.7288</v>
      </c>
      <c r="N54" s="4" t="s">
        <v>156</v>
      </c>
      <c r="O54" s="4">
        <v>0.88990000000000002</v>
      </c>
      <c r="P54" s="4">
        <v>0.76990000000000003</v>
      </c>
      <c r="Q54" s="4">
        <v>0.80369999999999997</v>
      </c>
      <c r="R54" s="4">
        <v>0.71709999999999996</v>
      </c>
      <c r="S54" s="4">
        <v>0.70589999999999997</v>
      </c>
      <c r="T54" s="4">
        <v>0.77729999999999999</v>
      </c>
    </row>
    <row r="55" spans="2:20" ht="15" customHeight="1">
      <c r="B55" s="106"/>
      <c r="C55" s="6" t="s">
        <v>158</v>
      </c>
      <c r="D55" s="109" t="s">
        <v>578</v>
      </c>
      <c r="E55" s="205" t="s">
        <v>564</v>
      </c>
      <c r="F55" s="205">
        <v>10.702999999999999</v>
      </c>
      <c r="G55" s="205">
        <v>12.06</v>
      </c>
      <c r="H55" s="205">
        <v>1.8552999999999999</v>
      </c>
      <c r="I55" s="205">
        <v>1.319</v>
      </c>
      <c r="J55" s="205">
        <v>1.6560999999999999</v>
      </c>
      <c r="K55" s="205">
        <v>0.22409999999999999</v>
      </c>
    </row>
    <row r="56" spans="2:20" ht="15" customHeight="1">
      <c r="B56" s="107"/>
      <c r="C56" s="107"/>
      <c r="D56" s="108"/>
      <c r="E56" s="205" t="s">
        <v>565</v>
      </c>
      <c r="F56" s="205">
        <v>0.75780000000000003</v>
      </c>
      <c r="G56" s="205">
        <v>0.57930000000000004</v>
      </c>
      <c r="H56" s="205">
        <v>0.82689999999999997</v>
      </c>
      <c r="I56" s="205">
        <v>0.84409999999999996</v>
      </c>
      <c r="J56" s="205">
        <v>0.64039999999999997</v>
      </c>
      <c r="K56" s="205">
        <v>0.91210000000000002</v>
      </c>
    </row>
    <row r="57" spans="2:20" ht="15" customHeight="1">
      <c r="B57" s="6" t="s">
        <v>167</v>
      </c>
      <c r="C57" s="6" t="s">
        <v>157</v>
      </c>
      <c r="D57" s="109" t="s">
        <v>572</v>
      </c>
      <c r="E57" s="205" t="s">
        <v>564</v>
      </c>
      <c r="F57" s="205">
        <v>5.3731999999999998</v>
      </c>
      <c r="G57" s="205">
        <v>1.2819</v>
      </c>
      <c r="H57" s="205">
        <v>0.36180000000000001</v>
      </c>
      <c r="I57" s="205">
        <v>4.6516000000000002</v>
      </c>
      <c r="J57" s="205">
        <v>0.99450000000000005</v>
      </c>
      <c r="K57" s="205">
        <v>0.32140000000000002</v>
      </c>
    </row>
    <row r="58" spans="2:20" ht="15" customHeight="1">
      <c r="B58" s="106"/>
      <c r="C58" s="107"/>
      <c r="D58" s="108"/>
      <c r="E58" s="205" t="s">
        <v>565</v>
      </c>
      <c r="F58" s="205">
        <v>0.80669999999999997</v>
      </c>
      <c r="G58" s="205">
        <v>0.83340000000000003</v>
      </c>
      <c r="H58" s="205">
        <v>1.0061</v>
      </c>
      <c r="I58" s="205">
        <v>0.70879999999999999</v>
      </c>
      <c r="J58" s="205">
        <v>0.65910000000000002</v>
      </c>
      <c r="K58" s="205">
        <v>0.88600000000000001</v>
      </c>
    </row>
    <row r="59" spans="2:20" ht="15" customHeight="1">
      <c r="B59" s="6" t="s">
        <v>168</v>
      </c>
      <c r="C59" s="6" t="s">
        <v>157</v>
      </c>
      <c r="D59" s="109" t="s">
        <v>579</v>
      </c>
      <c r="E59" s="205" t="s">
        <v>564</v>
      </c>
      <c r="F59" s="205">
        <v>4.8696999999999999</v>
      </c>
      <c r="G59" s="205">
        <v>2.8734999999999999</v>
      </c>
      <c r="H59" s="205">
        <v>1.0305</v>
      </c>
      <c r="I59" s="205">
        <v>6.2133000000000003</v>
      </c>
      <c r="J59" s="205">
        <v>1.5683</v>
      </c>
      <c r="K59" s="205">
        <v>0.61250000000000004</v>
      </c>
    </row>
    <row r="60" spans="2:20" ht="15" customHeight="1">
      <c r="B60" s="106"/>
      <c r="C60" s="107"/>
      <c r="D60" s="108"/>
      <c r="E60" s="205" t="s">
        <v>565</v>
      </c>
      <c r="F60" s="205">
        <v>0.91969999999999996</v>
      </c>
      <c r="G60" s="205">
        <v>0.80520000000000003</v>
      </c>
      <c r="H60" s="205">
        <v>0.99690000000000001</v>
      </c>
      <c r="I60" s="205">
        <v>0.76470000000000005</v>
      </c>
      <c r="J60" s="205">
        <v>0.72919999999999996</v>
      </c>
      <c r="K60" s="205">
        <v>0.9294</v>
      </c>
    </row>
    <row r="61" spans="2:20" ht="15" customHeight="1">
      <c r="B61" s="106"/>
      <c r="C61" s="6" t="s">
        <v>158</v>
      </c>
      <c r="D61" s="109" t="s">
        <v>580</v>
      </c>
      <c r="E61" s="205" t="s">
        <v>564</v>
      </c>
      <c r="F61" s="205">
        <v>5.8402000000000003</v>
      </c>
      <c r="G61" s="205">
        <v>3.1301000000000001</v>
      </c>
      <c r="H61" s="205">
        <v>1.0585</v>
      </c>
      <c r="I61" s="205">
        <v>6.2133000000000003</v>
      </c>
      <c r="J61" s="205">
        <v>1.5683</v>
      </c>
      <c r="K61" s="205">
        <v>0.61250000000000004</v>
      </c>
    </row>
    <row r="62" spans="2:20" ht="15" customHeight="1">
      <c r="B62" s="107"/>
      <c r="C62" s="107"/>
      <c r="D62" s="108"/>
      <c r="E62" s="205" t="s">
        <v>565</v>
      </c>
      <c r="F62" s="205">
        <v>0.91969999999999996</v>
      </c>
      <c r="G62" s="205">
        <v>0.80520000000000003</v>
      </c>
      <c r="H62" s="205">
        <v>0.99690000000000001</v>
      </c>
      <c r="I62" s="205">
        <v>0.76470000000000005</v>
      </c>
      <c r="J62" s="205">
        <v>0.72919999999999996</v>
      </c>
      <c r="K62" s="205">
        <v>0.9294</v>
      </c>
    </row>
  </sheetData>
  <sheetProtection algorithmName="SHA-512" hashValue="Dy6Rwn8q2RYZ2xTHthaxj/yJNJblmZwIAYJOr1gElz2c+8xZFplQrzBD3lZjBC6zp25QNd4BA2BlnTl6fx/WvA==" saltValue="kxVYxy/ynXEQcqVkW8sMeQ==" spinCount="100000" sheet="1" objects="1" scenarios="1"/>
  <mergeCells count="6">
    <mergeCell ref="B4:K4"/>
    <mergeCell ref="E7:E8"/>
    <mergeCell ref="E6:K6"/>
    <mergeCell ref="F2:K2"/>
    <mergeCell ref="F7:H7"/>
    <mergeCell ref="I7:K7"/>
  </mergeCells>
  <phoneticPr fontId="3"/>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F23"/>
  <sheetViews>
    <sheetView workbookViewId="0">
      <selection activeCell="E15" sqref="E15"/>
    </sheetView>
  </sheetViews>
  <sheetFormatPr defaultRowHeight="12"/>
  <cols>
    <col min="1" max="1" width="9" style="4"/>
    <col min="2" max="2" width="9.875" style="4" customWidth="1"/>
    <col min="3" max="3" width="12.625" style="4" customWidth="1"/>
    <col min="4" max="4" width="8.625" style="4" customWidth="1"/>
    <col min="5" max="5" width="46.625" style="4" customWidth="1"/>
    <col min="6" max="6" width="17.625" style="4" customWidth="1"/>
    <col min="7" max="16384" width="9" style="4"/>
  </cols>
  <sheetData>
    <row r="2" spans="2:6">
      <c r="E2" s="284" t="str">
        <f>'別表１－１'!F2</f>
        <v>官庁施設の設計業務等積算（令和６年改定）より引用</v>
      </c>
      <c r="F2" s="284"/>
    </row>
    <row r="4" spans="2:6" ht="39" customHeight="1">
      <c r="B4" s="285" t="s">
        <v>238</v>
      </c>
      <c r="C4" s="274"/>
      <c r="D4" s="274"/>
      <c r="E4" s="274"/>
      <c r="F4" s="274"/>
    </row>
    <row r="6" spans="2:6" ht="22.5" customHeight="1">
      <c r="B6" s="286" t="s">
        <v>234</v>
      </c>
      <c r="C6" s="287"/>
      <c r="D6" s="288"/>
      <c r="E6" s="44" t="s">
        <v>147</v>
      </c>
    </row>
    <row r="7" spans="2:6" ht="22.5" customHeight="1">
      <c r="B7" s="289"/>
      <c r="C7" s="290"/>
      <c r="D7" s="290"/>
      <c r="E7" s="44" t="s">
        <v>151</v>
      </c>
    </row>
    <row r="8" spans="2:6" ht="15" customHeight="1">
      <c r="B8" s="291" t="s">
        <v>235</v>
      </c>
      <c r="C8" s="292"/>
      <c r="D8" s="7" t="s">
        <v>155</v>
      </c>
      <c r="E8" s="7">
        <v>3.4765000000000001</v>
      </c>
    </row>
    <row r="9" spans="2:6" ht="15" customHeight="1">
      <c r="B9" s="108" t="s">
        <v>236</v>
      </c>
      <c r="C9" s="31" t="s">
        <v>237</v>
      </c>
      <c r="D9" s="7" t="s">
        <v>156</v>
      </c>
      <c r="E9" s="7">
        <v>0.60109999999999997</v>
      </c>
    </row>
    <row r="10" spans="2:6" ht="15" customHeight="1"/>
    <row r="11" spans="2:6" ht="39" customHeight="1">
      <c r="B11" s="285" t="s">
        <v>239</v>
      </c>
      <c r="C11" s="274"/>
      <c r="D11" s="274"/>
      <c r="E11" s="274"/>
      <c r="F11" s="274"/>
    </row>
    <row r="13" spans="2:6" ht="22.5" customHeight="1">
      <c r="B13" s="286" t="s">
        <v>234</v>
      </c>
      <c r="C13" s="287"/>
      <c r="D13" s="288"/>
      <c r="E13" s="293" t="s">
        <v>240</v>
      </c>
    </row>
    <row r="14" spans="2:6" ht="22.5" customHeight="1">
      <c r="B14" s="289"/>
      <c r="C14" s="290"/>
      <c r="D14" s="290"/>
      <c r="E14" s="294"/>
    </row>
    <row r="15" spans="2:6" ht="15" customHeight="1">
      <c r="B15" s="291" t="s">
        <v>235</v>
      </c>
      <c r="C15" s="292"/>
      <c r="D15" s="7" t="s">
        <v>155</v>
      </c>
      <c r="E15" s="7">
        <v>21.052</v>
      </c>
    </row>
    <row r="16" spans="2:6" ht="15" customHeight="1">
      <c r="B16" s="108" t="s">
        <v>236</v>
      </c>
      <c r="C16" s="31" t="s">
        <v>237</v>
      </c>
      <c r="D16" s="7" t="s">
        <v>156</v>
      </c>
      <c r="E16" s="7">
        <v>0.41789999999999999</v>
      </c>
    </row>
    <row r="17" spans="2:6" ht="15" customHeight="1"/>
    <row r="18" spans="2:6" ht="39" customHeight="1">
      <c r="B18" s="285" t="s">
        <v>581</v>
      </c>
      <c r="C18" s="274"/>
      <c r="D18" s="274"/>
      <c r="E18" s="274"/>
      <c r="F18" s="274"/>
    </row>
    <row r="19" spans="2:6" ht="15" customHeight="1">
      <c r="B19" s="204" t="s">
        <v>516</v>
      </c>
      <c r="C19" s="204" t="s">
        <v>517</v>
      </c>
      <c r="D19" s="204" t="s">
        <v>518</v>
      </c>
      <c r="E19" s="204" t="s">
        <v>519</v>
      </c>
    </row>
    <row r="20" spans="2:6" ht="15" customHeight="1">
      <c r="B20" s="204" t="s">
        <v>520</v>
      </c>
      <c r="C20" s="204">
        <v>1.06</v>
      </c>
      <c r="D20" s="204">
        <v>0.91</v>
      </c>
      <c r="E20" s="204">
        <v>1.07</v>
      </c>
    </row>
    <row r="21" spans="2:6" ht="15" customHeight="1">
      <c r="B21" s="204" t="s">
        <v>521</v>
      </c>
      <c r="C21" s="204">
        <v>1.05</v>
      </c>
      <c r="D21" s="204">
        <v>0.89</v>
      </c>
      <c r="E21" s="204">
        <v>0.92</v>
      </c>
    </row>
    <row r="22" spans="2:6" ht="15" customHeight="1"/>
    <row r="23" spans="2:6" ht="15" customHeight="1"/>
  </sheetData>
  <sheetProtection sheet="1" objects="1" scenarios="1"/>
  <mergeCells count="9">
    <mergeCell ref="E2:F2"/>
    <mergeCell ref="B4:F4"/>
    <mergeCell ref="B6:D7"/>
    <mergeCell ref="B8:C8"/>
    <mergeCell ref="B18:F18"/>
    <mergeCell ref="B11:F11"/>
    <mergeCell ref="B13:D14"/>
    <mergeCell ref="B15:C15"/>
    <mergeCell ref="E13:E14"/>
  </mergeCells>
  <phoneticPr fontId="3"/>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2:X61"/>
  <sheetViews>
    <sheetView workbookViewId="0"/>
  </sheetViews>
  <sheetFormatPr defaultRowHeight="12"/>
  <cols>
    <col min="1" max="1" width="9" style="4"/>
    <col min="2" max="2" width="5.625" style="4" customWidth="1"/>
    <col min="3" max="3" width="4.375" style="4" customWidth="1"/>
    <col min="4" max="4" width="6.375" style="4" customWidth="1"/>
    <col min="5" max="5" width="17.125" style="4" customWidth="1"/>
    <col min="6" max="6" width="5.125" style="4" customWidth="1"/>
    <col min="7" max="7" width="5.625" style="4" customWidth="1"/>
    <col min="8" max="8" width="4.375" style="4" customWidth="1"/>
    <col min="9" max="9" width="6.375" style="4" customWidth="1"/>
    <col min="10" max="10" width="17.125" style="4" customWidth="1"/>
    <col min="11" max="11" width="4.625" style="4" customWidth="1"/>
    <col min="12" max="18" width="6" style="4" customWidth="1"/>
    <col min="19" max="24" width="0" style="4" hidden="1" customWidth="1"/>
    <col min="25" max="16384" width="9" style="4"/>
  </cols>
  <sheetData>
    <row r="2" spans="2:24">
      <c r="G2" s="25"/>
      <c r="H2" s="25"/>
      <c r="I2" s="25"/>
      <c r="J2" s="280" t="str">
        <f>'別表１－１'!F2</f>
        <v>官庁施設の設計業務等積算（令和６年改定）より引用</v>
      </c>
      <c r="K2" s="280"/>
      <c r="L2" s="280"/>
      <c r="M2" s="280"/>
      <c r="N2" s="280"/>
      <c r="O2" s="280"/>
      <c r="P2" s="280"/>
      <c r="Q2" s="280"/>
      <c r="R2" s="201"/>
    </row>
    <row r="3" spans="2:24" ht="18" customHeight="1"/>
    <row r="4" spans="2:24" ht="22.5" customHeight="1">
      <c r="B4" s="274" t="s">
        <v>225</v>
      </c>
      <c r="C4" s="274"/>
      <c r="D4" s="274"/>
      <c r="E4" s="274"/>
      <c r="F4" s="274"/>
      <c r="G4" s="274"/>
      <c r="H4" s="274"/>
      <c r="I4" s="274"/>
      <c r="J4" s="274"/>
      <c r="K4" s="274"/>
      <c r="L4" s="274"/>
      <c r="M4" s="274"/>
      <c r="N4" s="274"/>
    </row>
    <row r="5" spans="2:24" ht="16.5" customHeight="1">
      <c r="B5" s="10"/>
      <c r="C5" s="10"/>
      <c r="D5" s="10"/>
      <c r="E5" s="10"/>
      <c r="F5" s="10"/>
      <c r="G5" s="10"/>
      <c r="H5" s="10"/>
      <c r="I5" s="10"/>
      <c r="J5" s="10"/>
      <c r="K5" s="10"/>
      <c r="L5" s="10"/>
      <c r="M5" s="10"/>
      <c r="N5" s="10"/>
    </row>
    <row r="6" spans="2:24" ht="16.5" customHeight="1">
      <c r="B6" s="296" t="s">
        <v>170</v>
      </c>
      <c r="C6" s="296"/>
      <c r="D6" s="296"/>
      <c r="E6" s="44" t="s">
        <v>171</v>
      </c>
      <c r="F6" s="10"/>
      <c r="G6" s="296" t="s">
        <v>170</v>
      </c>
      <c r="H6" s="296"/>
      <c r="I6" s="296"/>
      <c r="J6" s="44" t="s">
        <v>171</v>
      </c>
      <c r="K6" s="11"/>
      <c r="L6" s="10"/>
      <c r="M6" s="10"/>
      <c r="N6" s="10"/>
    </row>
    <row r="7" spans="2:24" ht="16.5" customHeight="1">
      <c r="B7" s="293" t="s">
        <v>169</v>
      </c>
      <c r="C7" s="44" t="s">
        <v>228</v>
      </c>
      <c r="D7" s="44" t="s">
        <v>231</v>
      </c>
      <c r="E7" s="7">
        <v>0.6</v>
      </c>
      <c r="G7" s="293" t="s">
        <v>152</v>
      </c>
      <c r="H7" s="44" t="s">
        <v>228</v>
      </c>
      <c r="I7" s="44" t="s">
        <v>241</v>
      </c>
      <c r="J7" s="7">
        <v>0.6</v>
      </c>
      <c r="K7" s="10"/>
      <c r="L7" s="10"/>
      <c r="M7" s="10"/>
      <c r="N7" s="10"/>
    </row>
    <row r="8" spans="2:24" ht="16.5" customHeight="1">
      <c r="B8" s="295"/>
      <c r="C8" s="44" t="s">
        <v>229</v>
      </c>
      <c r="D8" s="44" t="s">
        <v>232</v>
      </c>
      <c r="E8" s="30">
        <v>1</v>
      </c>
      <c r="G8" s="295"/>
      <c r="H8" s="44" t="s">
        <v>229</v>
      </c>
      <c r="I8" s="44" t="s">
        <v>242</v>
      </c>
      <c r="J8" s="30">
        <v>1</v>
      </c>
      <c r="K8" s="10"/>
      <c r="L8" s="10"/>
      <c r="M8" s="10"/>
      <c r="N8" s="10"/>
    </row>
    <row r="9" spans="2:24" ht="16.5" customHeight="1">
      <c r="B9" s="294"/>
      <c r="C9" s="44" t="s">
        <v>230</v>
      </c>
      <c r="D9" s="44" t="s">
        <v>233</v>
      </c>
      <c r="E9" s="7">
        <v>1.4</v>
      </c>
      <c r="G9" s="294"/>
      <c r="H9" s="44" t="s">
        <v>230</v>
      </c>
      <c r="I9" s="44" t="s">
        <v>243</v>
      </c>
      <c r="J9" s="7">
        <v>1.4</v>
      </c>
      <c r="K9" s="10"/>
      <c r="L9" s="10"/>
      <c r="M9" s="10"/>
      <c r="N9" s="10"/>
    </row>
    <row r="11" spans="2:24" ht="15" customHeight="1">
      <c r="B11" s="298" t="s">
        <v>172</v>
      </c>
      <c r="C11" s="298"/>
      <c r="D11" s="298"/>
      <c r="E11" s="298"/>
      <c r="F11" s="298"/>
      <c r="G11" s="298"/>
      <c r="H11" s="298"/>
      <c r="I11" s="298"/>
      <c r="J11" s="298"/>
      <c r="K11" s="298"/>
      <c r="L11" s="298"/>
      <c r="M11" s="298"/>
      <c r="N11" s="298"/>
    </row>
    <row r="12" spans="2:24" ht="21" customHeight="1">
      <c r="B12" s="17"/>
      <c r="C12" s="17"/>
      <c r="D12" s="13"/>
      <c r="G12" s="12"/>
      <c r="H12" s="12"/>
      <c r="I12" s="12"/>
      <c r="J12" s="12"/>
      <c r="K12" s="12"/>
      <c r="L12" s="12"/>
      <c r="M12" s="12"/>
      <c r="N12" s="12"/>
    </row>
    <row r="13" spans="2:24" ht="22.5" customHeight="1">
      <c r="B13" s="274" t="s">
        <v>226</v>
      </c>
      <c r="C13" s="274"/>
      <c r="D13" s="274"/>
      <c r="E13" s="274"/>
      <c r="F13" s="274"/>
      <c r="G13" s="274"/>
      <c r="H13" s="274"/>
      <c r="I13" s="274"/>
      <c r="J13" s="274"/>
      <c r="K13" s="274"/>
      <c r="L13" s="274"/>
      <c r="M13" s="274"/>
      <c r="N13" s="274"/>
    </row>
    <row r="14" spans="2:24" ht="21" customHeight="1">
      <c r="B14" s="296"/>
      <c r="C14" s="296"/>
      <c r="D14" s="18"/>
      <c r="E14" s="19"/>
      <c r="F14" s="19"/>
      <c r="G14" s="19"/>
      <c r="H14" s="19"/>
      <c r="I14" s="19"/>
      <c r="J14" s="321" t="s">
        <v>176</v>
      </c>
      <c r="K14" s="322"/>
      <c r="L14" s="297" t="s">
        <v>157</v>
      </c>
      <c r="M14" s="297"/>
      <c r="N14" s="297"/>
      <c r="O14" s="296" t="s">
        <v>158</v>
      </c>
      <c r="P14" s="296"/>
      <c r="Q14" s="296"/>
      <c r="R14" s="11"/>
      <c r="S14" s="4" t="s">
        <v>157</v>
      </c>
      <c r="V14" s="4" t="s">
        <v>158</v>
      </c>
    </row>
    <row r="15" spans="2:24" ht="21" customHeight="1">
      <c r="B15" s="296"/>
      <c r="C15" s="296"/>
      <c r="D15" s="289" t="s">
        <v>177</v>
      </c>
      <c r="E15" s="290"/>
      <c r="F15" s="20"/>
      <c r="G15" s="20"/>
      <c r="H15" s="20"/>
      <c r="I15" s="20"/>
      <c r="J15" s="20"/>
      <c r="K15" s="21"/>
      <c r="L15" s="44" t="s">
        <v>150</v>
      </c>
      <c r="M15" s="44" t="s">
        <v>151</v>
      </c>
      <c r="N15" s="44" t="s">
        <v>152</v>
      </c>
      <c r="O15" s="44" t="s">
        <v>150</v>
      </c>
      <c r="P15" s="44" t="s">
        <v>151</v>
      </c>
      <c r="Q15" s="44" t="s">
        <v>152</v>
      </c>
      <c r="R15" s="11"/>
      <c r="S15" s="4" t="s">
        <v>150</v>
      </c>
      <c r="T15" s="4" t="s">
        <v>151</v>
      </c>
      <c r="U15" s="4" t="s">
        <v>152</v>
      </c>
      <c r="V15" s="4" t="s">
        <v>150</v>
      </c>
      <c r="W15" s="4" t="s">
        <v>151</v>
      </c>
      <c r="X15" s="4" t="s">
        <v>152</v>
      </c>
    </row>
    <row r="16" spans="2:24" ht="21" customHeight="1">
      <c r="B16" s="310" t="s">
        <v>173</v>
      </c>
      <c r="C16" s="311"/>
      <c r="D16" s="291" t="s">
        <v>178</v>
      </c>
      <c r="E16" s="288"/>
      <c r="F16" s="292"/>
      <c r="G16" s="299" t="s">
        <v>181</v>
      </c>
      <c r="H16" s="300"/>
      <c r="I16" s="300"/>
      <c r="J16" s="300"/>
      <c r="K16" s="301"/>
      <c r="L16" s="44">
        <v>0.02</v>
      </c>
      <c r="M16" s="44">
        <v>0.01</v>
      </c>
      <c r="N16" s="44">
        <v>0.02</v>
      </c>
      <c r="O16" s="44">
        <v>0.02</v>
      </c>
      <c r="P16" s="44">
        <v>0.01</v>
      </c>
      <c r="Q16" s="44">
        <v>0.02</v>
      </c>
      <c r="R16" s="11"/>
      <c r="S16" s="4">
        <v>0.03</v>
      </c>
      <c r="T16" s="4">
        <v>0.02</v>
      </c>
      <c r="U16" s="4">
        <v>0.02</v>
      </c>
      <c r="V16" s="4">
        <v>0.03</v>
      </c>
      <c r="W16" s="4">
        <v>0.03</v>
      </c>
      <c r="X16" s="4">
        <v>0.03</v>
      </c>
    </row>
    <row r="17" spans="2:24" ht="21" customHeight="1">
      <c r="B17" s="312"/>
      <c r="C17" s="313"/>
      <c r="D17" s="289"/>
      <c r="E17" s="290"/>
      <c r="F17" s="305"/>
      <c r="G17" s="302" t="s">
        <v>182</v>
      </c>
      <c r="H17" s="303"/>
      <c r="I17" s="303"/>
      <c r="J17" s="303"/>
      <c r="K17" s="304"/>
      <c r="L17" s="44">
        <v>0.01</v>
      </c>
      <c r="M17" s="44">
        <v>0.01</v>
      </c>
      <c r="N17" s="44">
        <v>0.01</v>
      </c>
      <c r="O17" s="44">
        <v>0.01</v>
      </c>
      <c r="P17" s="44">
        <v>0.01</v>
      </c>
      <c r="Q17" s="44">
        <v>0.01</v>
      </c>
      <c r="R17" s="11"/>
      <c r="S17" s="4">
        <v>0.01</v>
      </c>
      <c r="T17" s="4">
        <v>0.01</v>
      </c>
      <c r="U17" s="4">
        <v>0.01</v>
      </c>
      <c r="V17" s="4">
        <v>0.01</v>
      </c>
      <c r="W17" s="4">
        <v>0.01</v>
      </c>
      <c r="X17" s="4">
        <v>0.01</v>
      </c>
    </row>
    <row r="18" spans="2:24" ht="21" customHeight="1">
      <c r="B18" s="312"/>
      <c r="C18" s="313"/>
      <c r="D18" s="286" t="s">
        <v>179</v>
      </c>
      <c r="E18" s="288"/>
      <c r="F18" s="292"/>
      <c r="G18" s="299" t="s">
        <v>183</v>
      </c>
      <c r="H18" s="300"/>
      <c r="I18" s="300"/>
      <c r="J18" s="300"/>
      <c r="K18" s="301"/>
      <c r="L18" s="44">
        <v>0.01</v>
      </c>
      <c r="M18" s="44">
        <v>0.01</v>
      </c>
      <c r="N18" s="44">
        <v>0.01</v>
      </c>
      <c r="O18" s="44">
        <v>0.02</v>
      </c>
      <c r="P18" s="44">
        <v>0.01</v>
      </c>
      <c r="Q18" s="44">
        <v>0.01</v>
      </c>
      <c r="R18" s="11"/>
      <c r="S18" s="4">
        <v>0.02</v>
      </c>
      <c r="T18" s="4">
        <v>0.01</v>
      </c>
      <c r="U18" s="4">
        <v>0.01</v>
      </c>
      <c r="V18" s="4">
        <v>0.02</v>
      </c>
      <c r="W18" s="4">
        <v>0.01</v>
      </c>
      <c r="X18" s="4">
        <v>0.02</v>
      </c>
    </row>
    <row r="19" spans="2:24" ht="21" customHeight="1">
      <c r="B19" s="312"/>
      <c r="C19" s="313"/>
      <c r="D19" s="289"/>
      <c r="E19" s="290"/>
      <c r="F19" s="305"/>
      <c r="G19" s="302" t="s">
        <v>184</v>
      </c>
      <c r="H19" s="303"/>
      <c r="I19" s="303"/>
      <c r="J19" s="303"/>
      <c r="K19" s="304"/>
      <c r="L19" s="44">
        <v>0.01</v>
      </c>
      <c r="M19" s="44">
        <v>0.01</v>
      </c>
      <c r="N19" s="44">
        <v>0.01</v>
      </c>
      <c r="O19" s="44">
        <v>0.01</v>
      </c>
      <c r="P19" s="44">
        <v>0.01</v>
      </c>
      <c r="Q19" s="44">
        <v>0.01</v>
      </c>
      <c r="R19" s="11"/>
      <c r="S19" s="4">
        <v>0.01</v>
      </c>
      <c r="T19" s="4">
        <v>0.01</v>
      </c>
      <c r="U19" s="4">
        <v>0.01</v>
      </c>
      <c r="V19" s="4">
        <v>0.01</v>
      </c>
      <c r="W19" s="4">
        <v>0.01</v>
      </c>
      <c r="X19" s="4">
        <v>0.01</v>
      </c>
    </row>
    <row r="20" spans="2:24" ht="21" customHeight="1">
      <c r="B20" s="312"/>
      <c r="C20" s="313"/>
      <c r="D20" s="291" t="s">
        <v>180</v>
      </c>
      <c r="E20" s="288"/>
      <c r="F20" s="288"/>
      <c r="G20" s="288"/>
      <c r="H20" s="288"/>
      <c r="I20" s="288"/>
      <c r="J20" s="288"/>
      <c r="K20" s="292"/>
      <c r="L20" s="44">
        <v>0.01</v>
      </c>
      <c r="M20" s="44">
        <v>0.01</v>
      </c>
      <c r="N20" s="44">
        <v>0.01</v>
      </c>
      <c r="O20" s="44">
        <v>0.01</v>
      </c>
      <c r="P20" s="44">
        <v>0.01</v>
      </c>
      <c r="Q20" s="44">
        <v>0.01</v>
      </c>
      <c r="R20" s="11"/>
      <c r="S20" s="4">
        <v>0.01</v>
      </c>
      <c r="T20" s="4">
        <v>0.01</v>
      </c>
      <c r="U20" s="4">
        <v>0.01</v>
      </c>
      <c r="V20" s="4">
        <v>0.01</v>
      </c>
      <c r="W20" s="4">
        <v>0.01</v>
      </c>
      <c r="X20" s="4">
        <v>0.01</v>
      </c>
    </row>
    <row r="21" spans="2:24" ht="21" customHeight="1">
      <c r="B21" s="312"/>
      <c r="C21" s="313"/>
      <c r="D21" s="291" t="s">
        <v>185</v>
      </c>
      <c r="E21" s="288"/>
      <c r="F21" s="292"/>
      <c r="G21" s="299" t="s">
        <v>189</v>
      </c>
      <c r="H21" s="300"/>
      <c r="I21" s="300"/>
      <c r="J21" s="300"/>
      <c r="K21" s="301"/>
      <c r="L21" s="44">
        <v>7.0000000000000007E-2</v>
      </c>
      <c r="M21" s="44">
        <v>0.06</v>
      </c>
      <c r="N21" s="44">
        <v>0.05</v>
      </c>
      <c r="O21" s="44">
        <v>7.0000000000000007E-2</v>
      </c>
      <c r="P21" s="44">
        <v>0.06</v>
      </c>
      <c r="Q21" s="44">
        <v>0.06</v>
      </c>
      <c r="R21" s="11"/>
      <c r="S21" s="4">
        <v>0.06</v>
      </c>
      <c r="T21" s="4">
        <v>0.05</v>
      </c>
      <c r="U21" s="4">
        <v>0.05</v>
      </c>
      <c r="V21" s="4">
        <v>0.06</v>
      </c>
      <c r="W21" s="4">
        <v>0.05</v>
      </c>
      <c r="X21" s="4">
        <v>0.05</v>
      </c>
    </row>
    <row r="22" spans="2:24" ht="21" customHeight="1">
      <c r="B22" s="312"/>
      <c r="C22" s="313"/>
      <c r="D22" s="289"/>
      <c r="E22" s="290"/>
      <c r="F22" s="305"/>
      <c r="G22" s="302" t="s">
        <v>190</v>
      </c>
      <c r="H22" s="303"/>
      <c r="I22" s="303"/>
      <c r="J22" s="303"/>
      <c r="K22" s="304"/>
      <c r="L22" s="44">
        <v>0.02</v>
      </c>
      <c r="M22" s="44">
        <v>0.02</v>
      </c>
      <c r="N22" s="44">
        <v>0.02</v>
      </c>
      <c r="O22" s="44">
        <v>0.02</v>
      </c>
      <c r="P22" s="44">
        <v>0.02</v>
      </c>
      <c r="Q22" s="44">
        <v>0.02</v>
      </c>
      <c r="R22" s="11"/>
      <c r="S22" s="4">
        <v>0.02</v>
      </c>
      <c r="T22" s="4">
        <v>0.02</v>
      </c>
      <c r="U22" s="4">
        <v>0.02</v>
      </c>
      <c r="V22" s="4">
        <v>0.02</v>
      </c>
      <c r="W22" s="4">
        <v>0.02</v>
      </c>
      <c r="X22" s="4">
        <v>0.02</v>
      </c>
    </row>
    <row r="23" spans="2:24" ht="21" customHeight="1">
      <c r="B23" s="312"/>
      <c r="C23" s="313"/>
      <c r="D23" s="302" t="s">
        <v>186</v>
      </c>
      <c r="E23" s="303"/>
      <c r="F23" s="303"/>
      <c r="G23" s="303"/>
      <c r="H23" s="303"/>
      <c r="I23" s="303"/>
      <c r="J23" s="303"/>
      <c r="K23" s="304"/>
      <c r="L23" s="44">
        <v>0.09</v>
      </c>
      <c r="M23" s="44">
        <v>0.08</v>
      </c>
      <c r="N23" s="44">
        <v>0.05</v>
      </c>
      <c r="O23" s="44">
        <v>0.09</v>
      </c>
      <c r="P23" s="44">
        <v>7.0000000000000007E-2</v>
      </c>
      <c r="Q23" s="44">
        <v>0.06</v>
      </c>
      <c r="R23" s="11"/>
      <c r="S23" s="4">
        <v>0.09</v>
      </c>
      <c r="T23" s="4">
        <v>7.0000000000000007E-2</v>
      </c>
      <c r="U23" s="4">
        <v>0.06</v>
      </c>
      <c r="V23" s="4">
        <v>0.09</v>
      </c>
      <c r="W23" s="4">
        <v>0.08</v>
      </c>
      <c r="X23" s="4">
        <v>7.0000000000000007E-2</v>
      </c>
    </row>
    <row r="24" spans="2:24" ht="21" customHeight="1">
      <c r="B24" s="312"/>
      <c r="C24" s="313"/>
      <c r="D24" s="289" t="s">
        <v>187</v>
      </c>
      <c r="E24" s="290"/>
      <c r="F24" s="290"/>
      <c r="G24" s="290"/>
      <c r="H24" s="290"/>
      <c r="I24" s="290"/>
      <c r="J24" s="290"/>
      <c r="K24" s="305"/>
      <c r="L24" s="44">
        <v>0.03</v>
      </c>
      <c r="M24" s="44">
        <v>0.02</v>
      </c>
      <c r="N24" s="44">
        <v>0.03</v>
      </c>
      <c r="O24" s="44">
        <v>0.03</v>
      </c>
      <c r="P24" s="44">
        <v>0.01</v>
      </c>
      <c r="Q24" s="44">
        <v>0.03</v>
      </c>
      <c r="R24" s="11"/>
      <c r="S24" s="4">
        <v>0.03</v>
      </c>
      <c r="T24" s="4">
        <v>0.02</v>
      </c>
      <c r="U24" s="4">
        <v>0.02</v>
      </c>
      <c r="V24" s="4">
        <v>0.03</v>
      </c>
      <c r="W24" s="4">
        <v>0.02</v>
      </c>
      <c r="X24" s="4">
        <v>0.03</v>
      </c>
    </row>
    <row r="25" spans="2:24" ht="21" customHeight="1">
      <c r="B25" s="314"/>
      <c r="C25" s="315"/>
      <c r="D25" s="289" t="s">
        <v>188</v>
      </c>
      <c r="E25" s="290"/>
      <c r="F25" s="290"/>
      <c r="G25" s="290"/>
      <c r="H25" s="290"/>
      <c r="I25" s="290"/>
      <c r="J25" s="290"/>
      <c r="K25" s="305"/>
      <c r="L25" s="44">
        <v>0.01</v>
      </c>
      <c r="M25" s="44">
        <v>0.01</v>
      </c>
      <c r="N25" s="44">
        <v>0.02</v>
      </c>
      <c r="O25" s="44">
        <v>0.01</v>
      </c>
      <c r="P25" s="44">
        <v>0.01</v>
      </c>
      <c r="Q25" s="44">
        <v>0.02</v>
      </c>
      <c r="R25" s="11"/>
      <c r="S25" s="4">
        <v>0.01</v>
      </c>
      <c r="T25" s="4">
        <v>0.01</v>
      </c>
      <c r="U25" s="4">
        <v>0.01</v>
      </c>
      <c r="V25" s="4">
        <v>0.01</v>
      </c>
      <c r="W25" s="4">
        <v>0.01</v>
      </c>
      <c r="X25" s="4">
        <v>0.02</v>
      </c>
    </row>
    <row r="26" spans="2:24" ht="21" customHeight="1">
      <c r="B26" s="310" t="s">
        <v>174</v>
      </c>
      <c r="C26" s="311"/>
      <c r="D26" s="291" t="s">
        <v>191</v>
      </c>
      <c r="E26" s="288"/>
      <c r="F26" s="292"/>
      <c r="G26" s="299" t="s">
        <v>522</v>
      </c>
      <c r="H26" s="306"/>
      <c r="I26" s="306"/>
      <c r="J26" s="306"/>
      <c r="K26" s="307"/>
      <c r="L26" s="44">
        <v>0.03</v>
      </c>
      <c r="M26" s="44">
        <v>0.04</v>
      </c>
      <c r="N26" s="44">
        <v>0.04</v>
      </c>
      <c r="O26" s="44">
        <v>0.02</v>
      </c>
      <c r="P26" s="44">
        <v>0.04</v>
      </c>
      <c r="Q26" s="44">
        <v>0.04</v>
      </c>
      <c r="R26" s="11"/>
      <c r="S26" s="4">
        <v>0.03</v>
      </c>
      <c r="T26" s="4">
        <v>0.03</v>
      </c>
      <c r="U26" s="4">
        <v>0.03</v>
      </c>
      <c r="V26" s="4">
        <v>0.03</v>
      </c>
      <c r="W26" s="4">
        <v>0.03</v>
      </c>
      <c r="X26" s="4">
        <v>0.03</v>
      </c>
    </row>
    <row r="27" spans="2:24" ht="21" customHeight="1">
      <c r="B27" s="312"/>
      <c r="C27" s="313"/>
      <c r="D27" s="320"/>
      <c r="E27" s="290"/>
      <c r="F27" s="305"/>
      <c r="G27" s="302" t="s">
        <v>523</v>
      </c>
      <c r="H27" s="308"/>
      <c r="I27" s="308"/>
      <c r="J27" s="308"/>
      <c r="K27" s="309"/>
      <c r="L27" s="44">
        <v>0.01</v>
      </c>
      <c r="M27" s="44">
        <v>0.01</v>
      </c>
      <c r="N27" s="44">
        <v>0.01</v>
      </c>
      <c r="O27" s="44">
        <v>0.01</v>
      </c>
      <c r="P27" s="44">
        <v>0.01</v>
      </c>
      <c r="Q27" s="44">
        <v>0.01</v>
      </c>
      <c r="R27" s="11"/>
      <c r="S27" s="4">
        <v>0.01</v>
      </c>
      <c r="T27" s="4">
        <v>0.01</v>
      </c>
      <c r="U27" s="4">
        <v>0.02</v>
      </c>
      <c r="V27" s="4">
        <v>0.01</v>
      </c>
      <c r="W27" s="4">
        <v>0.01</v>
      </c>
      <c r="X27" s="4">
        <v>0.01</v>
      </c>
    </row>
    <row r="28" spans="2:24" ht="21" customHeight="1">
      <c r="B28" s="312"/>
      <c r="C28" s="313"/>
      <c r="D28" s="286" t="s">
        <v>192</v>
      </c>
      <c r="E28" s="288"/>
      <c r="F28" s="292"/>
      <c r="G28" s="299" t="s">
        <v>524</v>
      </c>
      <c r="H28" s="306"/>
      <c r="I28" s="306"/>
      <c r="J28" s="306"/>
      <c r="K28" s="307"/>
      <c r="L28" s="44">
        <v>0.02</v>
      </c>
      <c r="M28" s="44">
        <v>0.02</v>
      </c>
      <c r="N28" s="44">
        <v>0.02</v>
      </c>
      <c r="O28" s="44">
        <v>0.02</v>
      </c>
      <c r="P28" s="44">
        <v>0.02</v>
      </c>
      <c r="Q28" s="44">
        <v>0.02</v>
      </c>
      <c r="R28" s="11"/>
      <c r="S28" s="4">
        <v>0.02</v>
      </c>
      <c r="T28" s="4">
        <v>0.02</v>
      </c>
      <c r="U28" s="4">
        <v>0.02</v>
      </c>
      <c r="V28" s="4">
        <v>0.02</v>
      </c>
      <c r="W28" s="4">
        <v>0.02</v>
      </c>
      <c r="X28" s="4">
        <v>0.02</v>
      </c>
    </row>
    <row r="29" spans="2:24" ht="21" customHeight="1">
      <c r="B29" s="312"/>
      <c r="C29" s="313"/>
      <c r="D29" s="289"/>
      <c r="E29" s="290"/>
      <c r="F29" s="305"/>
      <c r="G29" s="302" t="s">
        <v>525</v>
      </c>
      <c r="H29" s="308"/>
      <c r="I29" s="308"/>
      <c r="J29" s="308"/>
      <c r="K29" s="309"/>
      <c r="L29" s="44">
        <v>0.01</v>
      </c>
      <c r="M29" s="44">
        <v>0.02</v>
      </c>
      <c r="N29" s="44">
        <v>0.02</v>
      </c>
      <c r="O29" s="44">
        <v>0.01</v>
      </c>
      <c r="P29" s="44">
        <v>0.02</v>
      </c>
      <c r="Q29" s="44">
        <v>0.02</v>
      </c>
      <c r="R29" s="11"/>
      <c r="S29" s="4">
        <v>0.01</v>
      </c>
      <c r="T29" s="4">
        <v>0.02</v>
      </c>
      <c r="U29" s="4">
        <v>0.02</v>
      </c>
      <c r="V29" s="4">
        <v>0.01</v>
      </c>
      <c r="W29" s="4">
        <v>0.02</v>
      </c>
      <c r="X29" s="4">
        <v>0.02</v>
      </c>
    </row>
    <row r="30" spans="2:24" ht="21" customHeight="1">
      <c r="B30" s="312"/>
      <c r="C30" s="313"/>
      <c r="D30" s="291" t="s">
        <v>193</v>
      </c>
      <c r="E30" s="288"/>
      <c r="F30" s="292"/>
      <c r="G30" s="299" t="s">
        <v>526</v>
      </c>
      <c r="H30" s="306"/>
      <c r="I30" s="306"/>
      <c r="J30" s="306"/>
      <c r="K30" s="307"/>
      <c r="L30" s="44">
        <v>7.0000000000000007E-2</v>
      </c>
      <c r="M30" s="44">
        <v>7.0000000000000007E-2</v>
      </c>
      <c r="N30" s="44">
        <v>7.0000000000000007E-2</v>
      </c>
      <c r="O30" s="44">
        <v>7.0000000000000007E-2</v>
      </c>
      <c r="P30" s="44">
        <v>7.0000000000000007E-2</v>
      </c>
      <c r="Q30" s="44">
        <v>0.06</v>
      </c>
      <c r="R30" s="11"/>
      <c r="S30" s="4">
        <v>7.0000000000000007E-2</v>
      </c>
      <c r="T30" s="4">
        <v>0.08</v>
      </c>
      <c r="U30" s="4">
        <v>7.0000000000000007E-2</v>
      </c>
      <c r="V30" s="4">
        <v>7.0000000000000007E-2</v>
      </c>
      <c r="W30" s="4">
        <v>0.08</v>
      </c>
      <c r="X30" s="4">
        <v>7.0000000000000007E-2</v>
      </c>
    </row>
    <row r="31" spans="2:24" ht="21" customHeight="1">
      <c r="B31" s="312"/>
      <c r="C31" s="313"/>
      <c r="D31" s="323"/>
      <c r="E31" s="324"/>
      <c r="F31" s="325"/>
      <c r="G31" s="302" t="s">
        <v>527</v>
      </c>
      <c r="H31" s="308"/>
      <c r="I31" s="308"/>
      <c r="J31" s="308"/>
      <c r="K31" s="309"/>
      <c r="L31" s="44">
        <v>0.03</v>
      </c>
      <c r="M31" s="44">
        <v>0.03</v>
      </c>
      <c r="N31" s="44">
        <v>0.03</v>
      </c>
      <c r="O31" s="44">
        <v>0.03</v>
      </c>
      <c r="P31" s="44">
        <v>0.03</v>
      </c>
      <c r="Q31" s="44">
        <v>0.03</v>
      </c>
      <c r="R31" s="11"/>
      <c r="S31" s="4">
        <v>0.03</v>
      </c>
      <c r="T31" s="4">
        <v>0.03</v>
      </c>
      <c r="U31" s="4">
        <v>0.04</v>
      </c>
      <c r="V31" s="4">
        <v>0.03</v>
      </c>
      <c r="W31" s="4">
        <v>0.03</v>
      </c>
      <c r="X31" s="4">
        <v>0.03</v>
      </c>
    </row>
    <row r="32" spans="2:24" ht="21" customHeight="1">
      <c r="B32" s="312"/>
      <c r="C32" s="313"/>
      <c r="D32" s="289"/>
      <c r="E32" s="290"/>
      <c r="F32" s="305"/>
      <c r="G32" s="299" t="s">
        <v>528</v>
      </c>
      <c r="H32" s="306"/>
      <c r="I32" s="306"/>
      <c r="J32" s="306"/>
      <c r="K32" s="307"/>
      <c r="L32" s="44">
        <v>0.02</v>
      </c>
      <c r="M32" s="44">
        <v>0.02</v>
      </c>
      <c r="N32" s="44">
        <v>0.02</v>
      </c>
      <c r="O32" s="44">
        <v>0.02</v>
      </c>
      <c r="P32" s="44">
        <v>0.02</v>
      </c>
      <c r="Q32" s="44">
        <v>0.02</v>
      </c>
      <c r="R32" s="11"/>
      <c r="S32" s="4">
        <v>0.02</v>
      </c>
      <c r="T32" s="4">
        <v>0.02</v>
      </c>
      <c r="U32" s="4">
        <v>0.03</v>
      </c>
      <c r="V32" s="4">
        <v>0.02</v>
      </c>
      <c r="W32" s="4">
        <v>0.02</v>
      </c>
      <c r="X32" s="4">
        <v>0.03</v>
      </c>
    </row>
    <row r="33" spans="2:24" ht="21" customHeight="1">
      <c r="B33" s="312"/>
      <c r="C33" s="313"/>
      <c r="D33" s="291" t="s">
        <v>194</v>
      </c>
      <c r="E33" s="288"/>
      <c r="F33" s="292"/>
      <c r="G33" s="299" t="s">
        <v>529</v>
      </c>
      <c r="H33" s="306"/>
      <c r="I33" s="306"/>
      <c r="J33" s="306"/>
      <c r="K33" s="307"/>
      <c r="L33" s="22">
        <v>0.28000000000000003</v>
      </c>
      <c r="M33" s="44">
        <v>0.3</v>
      </c>
      <c r="N33" s="22">
        <v>0.28999999999999998</v>
      </c>
      <c r="O33" s="22">
        <v>0.28000000000000003</v>
      </c>
      <c r="P33" s="44">
        <v>0.32</v>
      </c>
      <c r="Q33" s="44">
        <v>0.28999999999999998</v>
      </c>
      <c r="R33" s="11"/>
      <c r="S33" s="4">
        <v>0.3</v>
      </c>
      <c r="T33" s="4">
        <v>0.33</v>
      </c>
      <c r="U33" s="4">
        <v>0.3</v>
      </c>
      <c r="V33" s="4">
        <v>0.3</v>
      </c>
      <c r="W33" s="4">
        <v>0.32</v>
      </c>
      <c r="X33" s="4">
        <v>0.28000000000000003</v>
      </c>
    </row>
    <row r="34" spans="2:24" ht="21" customHeight="1">
      <c r="B34" s="312"/>
      <c r="C34" s="313"/>
      <c r="D34" s="289"/>
      <c r="E34" s="290"/>
      <c r="F34" s="305"/>
      <c r="G34" s="302" t="s">
        <v>530</v>
      </c>
      <c r="H34" s="308"/>
      <c r="I34" s="308"/>
      <c r="J34" s="308"/>
      <c r="K34" s="309"/>
      <c r="L34" s="44">
        <v>0.04</v>
      </c>
      <c r="M34" s="44">
        <v>0.05</v>
      </c>
      <c r="N34" s="44">
        <v>0.04</v>
      </c>
      <c r="O34" s="44">
        <v>0.04</v>
      </c>
      <c r="P34" s="44">
        <v>0.05</v>
      </c>
      <c r="Q34" s="44">
        <v>0.04</v>
      </c>
      <c r="R34" s="11"/>
      <c r="S34" s="4">
        <v>0.04</v>
      </c>
      <c r="T34" s="4">
        <v>0.05</v>
      </c>
      <c r="U34" s="4">
        <v>0.04</v>
      </c>
      <c r="V34" s="4">
        <v>0.04</v>
      </c>
      <c r="W34" s="4">
        <v>0.05</v>
      </c>
      <c r="X34" s="4">
        <v>0.04</v>
      </c>
    </row>
    <row r="35" spans="2:24" ht="21" customHeight="1">
      <c r="B35" s="312"/>
      <c r="C35" s="313"/>
      <c r="D35" s="289" t="s">
        <v>195</v>
      </c>
      <c r="E35" s="290"/>
      <c r="F35" s="290"/>
      <c r="G35" s="290"/>
      <c r="H35" s="290"/>
      <c r="I35" s="290"/>
      <c r="J35" s="290"/>
      <c r="K35" s="305"/>
      <c r="L35" s="44">
        <v>0.03</v>
      </c>
      <c r="M35" s="44">
        <v>0.03</v>
      </c>
      <c r="N35" s="44">
        <v>0.04</v>
      </c>
      <c r="O35" s="44">
        <v>0.03</v>
      </c>
      <c r="P35" s="44">
        <v>0.03</v>
      </c>
      <c r="Q35" s="44">
        <v>0.04</v>
      </c>
      <c r="R35" s="11"/>
      <c r="S35" s="4">
        <v>0.03</v>
      </c>
      <c r="T35" s="4">
        <v>0.04</v>
      </c>
      <c r="U35" s="4">
        <v>0.05</v>
      </c>
      <c r="V35" s="4">
        <v>0.03</v>
      </c>
      <c r="W35" s="4">
        <v>0.04</v>
      </c>
      <c r="X35" s="4">
        <v>0.04</v>
      </c>
    </row>
    <row r="36" spans="2:24" ht="21" customHeight="1">
      <c r="B36" s="314"/>
      <c r="C36" s="315"/>
      <c r="D36" s="289" t="s">
        <v>196</v>
      </c>
      <c r="E36" s="290"/>
      <c r="F36" s="290"/>
      <c r="G36" s="290"/>
      <c r="H36" s="290"/>
      <c r="I36" s="290"/>
      <c r="J36" s="290"/>
      <c r="K36" s="305"/>
      <c r="L36" s="44">
        <v>0.02</v>
      </c>
      <c r="M36" s="44">
        <v>0.02</v>
      </c>
      <c r="N36" s="44">
        <v>0.03</v>
      </c>
      <c r="O36" s="44">
        <v>0.02</v>
      </c>
      <c r="P36" s="44">
        <v>0.02</v>
      </c>
      <c r="Q36" s="44">
        <v>0.03</v>
      </c>
      <c r="R36" s="11"/>
      <c r="S36" s="4">
        <v>0.02</v>
      </c>
      <c r="T36" s="4">
        <v>0.02</v>
      </c>
      <c r="U36" s="4">
        <v>0.03</v>
      </c>
      <c r="V36" s="4">
        <v>0.02</v>
      </c>
      <c r="W36" s="4">
        <v>0.02</v>
      </c>
      <c r="X36" s="4">
        <v>0.03</v>
      </c>
    </row>
    <row r="37" spans="2:24" ht="21" customHeight="1">
      <c r="B37" s="316" t="s">
        <v>175</v>
      </c>
      <c r="C37" s="317"/>
      <c r="D37" s="289" t="s">
        <v>197</v>
      </c>
      <c r="E37" s="290"/>
      <c r="F37" s="290"/>
      <c r="G37" s="290"/>
      <c r="H37" s="290"/>
      <c r="I37" s="290"/>
      <c r="J37" s="290"/>
      <c r="K37" s="305"/>
      <c r="L37" s="44">
        <v>0.1</v>
      </c>
      <c r="M37" s="44">
        <v>0.09</v>
      </c>
      <c r="N37" s="44">
        <v>0.1</v>
      </c>
      <c r="O37" s="44">
        <v>0.1</v>
      </c>
      <c r="P37" s="44">
        <v>0.09</v>
      </c>
      <c r="Q37" s="44">
        <v>0.09</v>
      </c>
      <c r="R37" s="11"/>
      <c r="S37" s="4">
        <v>7.0000000000000007E-2</v>
      </c>
      <c r="T37" s="4">
        <v>0.06</v>
      </c>
      <c r="U37" s="4">
        <v>7.0000000000000007E-2</v>
      </c>
      <c r="V37" s="4">
        <v>7.0000000000000007E-2</v>
      </c>
      <c r="W37" s="4">
        <v>0.06</v>
      </c>
      <c r="X37" s="4">
        <v>7.0000000000000007E-2</v>
      </c>
    </row>
    <row r="38" spans="2:24" ht="21" customHeight="1">
      <c r="B38" s="318"/>
      <c r="C38" s="319"/>
      <c r="D38" s="289" t="s">
        <v>198</v>
      </c>
      <c r="E38" s="290"/>
      <c r="F38" s="290"/>
      <c r="G38" s="290"/>
      <c r="H38" s="290"/>
      <c r="I38" s="290"/>
      <c r="J38" s="290"/>
      <c r="K38" s="305"/>
      <c r="L38" s="44">
        <v>0.06</v>
      </c>
      <c r="M38" s="44">
        <v>0.06</v>
      </c>
      <c r="N38" s="44">
        <v>0.06</v>
      </c>
      <c r="O38" s="44">
        <v>0.06</v>
      </c>
      <c r="P38" s="44">
        <v>0.06</v>
      </c>
      <c r="Q38" s="44">
        <v>0.06</v>
      </c>
      <c r="R38" s="11"/>
      <c r="S38" s="4">
        <v>0.06</v>
      </c>
      <c r="T38" s="4">
        <v>0.06</v>
      </c>
      <c r="U38" s="4">
        <v>0.06</v>
      </c>
      <c r="V38" s="4">
        <v>0.06</v>
      </c>
      <c r="W38" s="4">
        <v>0.05</v>
      </c>
      <c r="X38" s="4">
        <v>0.06</v>
      </c>
    </row>
    <row r="39" spans="2:24" ht="18" customHeight="1"/>
    <row r="40" spans="2:24" ht="18" customHeight="1">
      <c r="L40" s="4">
        <f>SUM(L16:L38)</f>
        <v>1.0000000000000002</v>
      </c>
      <c r="M40" s="4">
        <f>SUM(M16:M38)</f>
        <v>1</v>
      </c>
      <c r="N40" s="4">
        <f t="shared" ref="N40:Q40" si="0">SUM(N16:N38)</f>
        <v>1</v>
      </c>
      <c r="O40" s="4">
        <f t="shared" si="0"/>
        <v>1.0000000000000002</v>
      </c>
      <c r="P40" s="4">
        <f t="shared" si="0"/>
        <v>1</v>
      </c>
      <c r="Q40" s="4">
        <f t="shared" si="0"/>
        <v>1</v>
      </c>
      <c r="S40" s="4">
        <v>1.0000000000000002</v>
      </c>
      <c r="T40" s="4">
        <v>1.0000000000000002</v>
      </c>
      <c r="U40" s="4">
        <v>1.0000000000000002</v>
      </c>
      <c r="V40" s="4">
        <v>1.0000000000000002</v>
      </c>
      <c r="W40" s="4">
        <v>1.0000000000000002</v>
      </c>
      <c r="X40" s="4">
        <v>1.0000000000000002</v>
      </c>
    </row>
    <row r="41" spans="2:24" ht="18" customHeight="1"/>
    <row r="42" spans="2:24" ht="18" customHeight="1">
      <c r="L42" s="14"/>
    </row>
    <row r="43" spans="2:24" ht="18" customHeight="1"/>
    <row r="44" spans="2:24" ht="18" customHeight="1">
      <c r="L44" s="14"/>
    </row>
    <row r="45" spans="2:24" ht="18" customHeight="1">
      <c r="I45" s="14"/>
    </row>
    <row r="46" spans="2:24" ht="18" customHeight="1">
      <c r="I46" s="15"/>
      <c r="L46" s="14"/>
    </row>
    <row r="47" spans="2:24" ht="18" customHeight="1"/>
    <row r="48" spans="2:24" ht="18" customHeight="1">
      <c r="G48" s="14"/>
      <c r="H48" s="14"/>
      <c r="N48" s="14"/>
    </row>
    <row r="49" ht="18" customHeight="1"/>
    <row r="50" ht="18"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sheetProtection algorithmName="SHA-512" hashValue="43UsLeFgVi33kVH+gAoVf5Y48pXZzQ1Jn7lefmmpmWS4AzVfxNkStPxlz8okCHD9wwHdWm82twiiw23FvdHVVw==" saltValue="MCReTTMo5ThyS8VLFxmHPA==" spinCount="100000" sheet="1" objects="1" scenarios="1"/>
  <mergeCells count="52">
    <mergeCell ref="D34:F34"/>
    <mergeCell ref="D15:E15"/>
    <mergeCell ref="J14:K14"/>
    <mergeCell ref="J2:Q2"/>
    <mergeCell ref="D36:K36"/>
    <mergeCell ref="G31:K31"/>
    <mergeCell ref="G32:K32"/>
    <mergeCell ref="D31:F31"/>
    <mergeCell ref="D32:F32"/>
    <mergeCell ref="D33:F33"/>
    <mergeCell ref="D28:F29"/>
    <mergeCell ref="G28:K28"/>
    <mergeCell ref="G29:K29"/>
    <mergeCell ref="D20:K20"/>
    <mergeCell ref="D23:K23"/>
    <mergeCell ref="D25:K25"/>
    <mergeCell ref="B26:C36"/>
    <mergeCell ref="B37:C38"/>
    <mergeCell ref="D37:K37"/>
    <mergeCell ref="D38:K38"/>
    <mergeCell ref="D16:F16"/>
    <mergeCell ref="D17:F17"/>
    <mergeCell ref="D21:F21"/>
    <mergeCell ref="D22:F22"/>
    <mergeCell ref="G33:K33"/>
    <mergeCell ref="G34:K34"/>
    <mergeCell ref="B16:C25"/>
    <mergeCell ref="D35:K35"/>
    <mergeCell ref="D26:F26"/>
    <mergeCell ref="D27:F27"/>
    <mergeCell ref="D30:F30"/>
    <mergeCell ref="G30:K30"/>
    <mergeCell ref="D24:K24"/>
    <mergeCell ref="G26:K26"/>
    <mergeCell ref="G27:K27"/>
    <mergeCell ref="G21:K21"/>
    <mergeCell ref="G22:K22"/>
    <mergeCell ref="G16:K16"/>
    <mergeCell ref="G17:K17"/>
    <mergeCell ref="D18:F19"/>
    <mergeCell ref="G18:K18"/>
    <mergeCell ref="G19:K19"/>
    <mergeCell ref="O14:Q14"/>
    <mergeCell ref="B6:D6"/>
    <mergeCell ref="B7:B9"/>
    <mergeCell ref="B11:N11"/>
    <mergeCell ref="B13:N13"/>
    <mergeCell ref="B4:N4"/>
    <mergeCell ref="G7:G9"/>
    <mergeCell ref="G6:I6"/>
    <mergeCell ref="B14:C15"/>
    <mergeCell ref="L14:N14"/>
  </mergeCells>
  <phoneticPr fontId="3"/>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R47"/>
  <sheetViews>
    <sheetView workbookViewId="0"/>
  </sheetViews>
  <sheetFormatPr defaultRowHeight="12"/>
  <cols>
    <col min="1" max="1" width="9" style="4"/>
    <col min="2" max="2" width="5.625" style="4" customWidth="1"/>
    <col min="3" max="3" width="4.375" style="4" customWidth="1"/>
    <col min="4" max="4" width="6.375" style="4" customWidth="1"/>
    <col min="5" max="5" width="17.125" style="4" customWidth="1"/>
    <col min="6" max="6" width="6.625" style="4" customWidth="1"/>
    <col min="7" max="7" width="5.625" style="4" customWidth="1"/>
    <col min="8" max="8" width="4.375" style="4" customWidth="1"/>
    <col min="9" max="9" width="6.375" style="4" customWidth="1"/>
    <col min="10" max="10" width="17.125" style="4" customWidth="1"/>
    <col min="11" max="11" width="14.625" style="4" customWidth="1"/>
    <col min="12" max="15" width="6" style="4" customWidth="1"/>
    <col min="16" max="18" width="0" style="4" hidden="1" customWidth="1"/>
    <col min="19" max="16384" width="9" style="4"/>
  </cols>
  <sheetData>
    <row r="2" spans="2:18">
      <c r="G2" s="280" t="str">
        <f>'別表１－１'!F2</f>
        <v>官庁施設の設計業務等積算（令和６年改定）より引用</v>
      </c>
      <c r="H2" s="280"/>
      <c r="I2" s="280"/>
      <c r="J2" s="280"/>
      <c r="K2" s="280"/>
      <c r="L2" s="280"/>
      <c r="M2" s="280"/>
      <c r="N2" s="280"/>
      <c r="O2" s="201"/>
    </row>
    <row r="3" spans="2:18" ht="18" customHeight="1"/>
    <row r="4" spans="2:18" ht="22.5" customHeight="1">
      <c r="B4" s="326" t="s">
        <v>227</v>
      </c>
      <c r="C4" s="326"/>
      <c r="D4" s="326"/>
      <c r="E4" s="326"/>
      <c r="F4" s="326"/>
      <c r="G4" s="326"/>
      <c r="H4" s="326"/>
      <c r="I4" s="326"/>
      <c r="J4" s="326"/>
      <c r="K4" s="326"/>
      <c r="L4" s="326"/>
      <c r="M4" s="326"/>
      <c r="N4" s="326"/>
      <c r="O4" s="202"/>
    </row>
    <row r="5" spans="2:18" ht="27" customHeight="1">
      <c r="B5" s="327"/>
      <c r="C5" s="328"/>
      <c r="D5" s="329" t="s">
        <v>199</v>
      </c>
      <c r="E5" s="330"/>
      <c r="F5" s="330"/>
      <c r="G5" s="330"/>
      <c r="H5" s="330"/>
      <c r="I5" s="330"/>
      <c r="J5" s="330"/>
      <c r="K5" s="331"/>
      <c r="L5" s="111" t="s">
        <v>150</v>
      </c>
      <c r="M5" s="111" t="s">
        <v>151</v>
      </c>
      <c r="N5" s="111" t="s">
        <v>152</v>
      </c>
      <c r="O5" s="11"/>
      <c r="P5" s="4" t="s">
        <v>150</v>
      </c>
      <c r="Q5" s="4" t="s">
        <v>151</v>
      </c>
      <c r="R5" s="4" t="s">
        <v>152</v>
      </c>
    </row>
    <row r="6" spans="2:18" ht="21" customHeight="1">
      <c r="B6" s="310" t="s">
        <v>200</v>
      </c>
      <c r="C6" s="311"/>
      <c r="D6" s="291" t="s">
        <v>202</v>
      </c>
      <c r="E6" s="288"/>
      <c r="F6" s="292"/>
      <c r="G6" s="299" t="s">
        <v>533</v>
      </c>
      <c r="H6" s="300"/>
      <c r="I6" s="300"/>
      <c r="J6" s="300"/>
      <c r="K6" s="301"/>
      <c r="L6" s="44">
        <v>0.01</v>
      </c>
      <c r="M6" s="44">
        <v>0.01</v>
      </c>
      <c r="N6" s="44">
        <v>0.02</v>
      </c>
      <c r="O6" s="11"/>
      <c r="P6" s="4">
        <v>0.02</v>
      </c>
      <c r="Q6" s="4">
        <v>0.01</v>
      </c>
      <c r="R6" s="4">
        <v>0.02</v>
      </c>
    </row>
    <row r="7" spans="2:18" ht="21" customHeight="1">
      <c r="B7" s="312"/>
      <c r="C7" s="313"/>
      <c r="D7" s="289"/>
      <c r="E7" s="290"/>
      <c r="F7" s="305"/>
      <c r="G7" s="302" t="s">
        <v>534</v>
      </c>
      <c r="H7" s="303"/>
      <c r="I7" s="303"/>
      <c r="J7" s="303"/>
      <c r="K7" s="304"/>
      <c r="L7" s="44">
        <v>0.01</v>
      </c>
      <c r="M7" s="44">
        <v>0.01</v>
      </c>
      <c r="N7" s="44">
        <v>0.01</v>
      </c>
      <c r="O7" s="11"/>
      <c r="P7" s="4">
        <v>0.01</v>
      </c>
      <c r="Q7" s="4">
        <v>0.01</v>
      </c>
      <c r="R7" s="4">
        <v>0.01</v>
      </c>
    </row>
    <row r="8" spans="2:18" ht="21" customHeight="1">
      <c r="B8" s="312"/>
      <c r="C8" s="313"/>
      <c r="D8" s="286" t="s">
        <v>203</v>
      </c>
      <c r="E8" s="287"/>
      <c r="F8" s="338"/>
      <c r="G8" s="299" t="s">
        <v>535</v>
      </c>
      <c r="H8" s="300"/>
      <c r="I8" s="300"/>
      <c r="J8" s="300"/>
      <c r="K8" s="301"/>
      <c r="L8" s="44">
        <v>0.06</v>
      </c>
      <c r="M8" s="44">
        <v>0.08</v>
      </c>
      <c r="N8" s="44">
        <v>0.06</v>
      </c>
      <c r="O8" s="11"/>
      <c r="P8" s="4">
        <v>0.08</v>
      </c>
      <c r="Q8" s="4">
        <v>0.08</v>
      </c>
      <c r="R8" s="4">
        <v>0.08</v>
      </c>
    </row>
    <row r="9" spans="2:18" ht="21" customHeight="1">
      <c r="B9" s="312"/>
      <c r="C9" s="313"/>
      <c r="D9" s="327"/>
      <c r="E9" s="339"/>
      <c r="F9" s="328"/>
      <c r="G9" s="302" t="s">
        <v>536</v>
      </c>
      <c r="H9" s="303"/>
      <c r="I9" s="303"/>
      <c r="J9" s="303"/>
      <c r="K9" s="304"/>
      <c r="L9" s="44">
        <v>0.08</v>
      </c>
      <c r="M9" s="44">
        <v>0.09</v>
      </c>
      <c r="N9" s="44">
        <v>7.0000000000000007E-2</v>
      </c>
      <c r="O9" s="11"/>
      <c r="P9" s="4">
        <v>0.08</v>
      </c>
      <c r="Q9" s="4">
        <v>0.09</v>
      </c>
      <c r="R9" s="4">
        <v>7.0000000000000007E-2</v>
      </c>
    </row>
    <row r="10" spans="2:18" ht="21" customHeight="1">
      <c r="B10" s="312"/>
      <c r="C10" s="313"/>
      <c r="D10" s="286" t="s">
        <v>204</v>
      </c>
      <c r="E10" s="288"/>
      <c r="F10" s="292"/>
      <c r="G10" s="299" t="s">
        <v>537</v>
      </c>
      <c r="H10" s="300"/>
      <c r="I10" s="300"/>
      <c r="J10" s="300"/>
      <c r="K10" s="301"/>
      <c r="L10" s="44">
        <v>0.18</v>
      </c>
      <c r="M10" s="44">
        <v>0.19</v>
      </c>
      <c r="N10" s="22">
        <v>0.19</v>
      </c>
      <c r="O10" s="206"/>
      <c r="P10" s="4">
        <v>0.19</v>
      </c>
      <c r="Q10" s="4">
        <v>0.19</v>
      </c>
      <c r="R10" s="4">
        <v>0.2</v>
      </c>
    </row>
    <row r="11" spans="2:18" ht="21" customHeight="1">
      <c r="B11" s="312"/>
      <c r="C11" s="313"/>
      <c r="D11" s="289"/>
      <c r="E11" s="290"/>
      <c r="F11" s="305"/>
      <c r="G11" s="302" t="s">
        <v>538</v>
      </c>
      <c r="H11" s="303"/>
      <c r="I11" s="303"/>
      <c r="J11" s="303"/>
      <c r="K11" s="304" t="s">
        <v>539</v>
      </c>
      <c r="L11" s="44">
        <v>0.06</v>
      </c>
      <c r="M11" s="44">
        <v>0.06</v>
      </c>
      <c r="N11" s="44">
        <v>0.09</v>
      </c>
      <c r="O11" s="11"/>
      <c r="P11" s="4">
        <v>0.06</v>
      </c>
      <c r="Q11" s="4">
        <v>0.04</v>
      </c>
      <c r="R11" s="4">
        <v>0.06</v>
      </c>
    </row>
    <row r="12" spans="2:18" ht="21" customHeight="1">
      <c r="B12" s="312"/>
      <c r="C12" s="313"/>
      <c r="D12" s="302" t="s">
        <v>205</v>
      </c>
      <c r="E12" s="303"/>
      <c r="F12" s="303"/>
      <c r="G12" s="303"/>
      <c r="H12" s="303"/>
      <c r="I12" s="303"/>
      <c r="J12" s="303"/>
      <c r="K12" s="304"/>
      <c r="L12" s="44">
        <v>0.16</v>
      </c>
      <c r="M12" s="44">
        <v>0.2</v>
      </c>
      <c r="N12" s="44">
        <v>0.13</v>
      </c>
      <c r="O12" s="11"/>
      <c r="P12" s="4">
        <v>0.15</v>
      </c>
      <c r="Q12" s="4">
        <v>0.22</v>
      </c>
      <c r="R12" s="4">
        <v>0.18</v>
      </c>
    </row>
    <row r="13" spans="2:18" ht="21" customHeight="1">
      <c r="B13" s="312"/>
      <c r="C13" s="313"/>
      <c r="D13" s="289" t="s">
        <v>206</v>
      </c>
      <c r="E13" s="290"/>
      <c r="F13" s="290"/>
      <c r="G13" s="290"/>
      <c r="H13" s="290"/>
      <c r="I13" s="290"/>
      <c r="J13" s="290"/>
      <c r="K13" s="305"/>
      <c r="L13" s="44">
        <v>0.05</v>
      </c>
      <c r="M13" s="44">
        <v>0.04</v>
      </c>
      <c r="N13" s="44">
        <v>0.05</v>
      </c>
      <c r="O13" s="11"/>
      <c r="P13" s="4">
        <v>7.0000000000000007E-2</v>
      </c>
      <c r="Q13" s="4">
        <v>7.0000000000000007E-2</v>
      </c>
      <c r="R13" s="4">
        <v>0.06</v>
      </c>
    </row>
    <row r="14" spans="2:18" ht="21" customHeight="1">
      <c r="B14" s="314"/>
      <c r="C14" s="315"/>
      <c r="D14" s="289" t="s">
        <v>207</v>
      </c>
      <c r="E14" s="290"/>
      <c r="F14" s="290"/>
      <c r="G14" s="290"/>
      <c r="H14" s="290"/>
      <c r="I14" s="290"/>
      <c r="J14" s="290"/>
      <c r="K14" s="305"/>
      <c r="L14" s="44">
        <v>0.06</v>
      </c>
      <c r="M14" s="44">
        <v>0.05</v>
      </c>
      <c r="N14" s="44">
        <v>0.08</v>
      </c>
      <c r="O14" s="11"/>
      <c r="P14" s="4">
        <v>7.0000000000000007E-2</v>
      </c>
      <c r="Q14" s="4">
        <v>0.05</v>
      </c>
      <c r="R14" s="4">
        <v>0.06</v>
      </c>
    </row>
    <row r="15" spans="2:18" ht="21" customHeight="1">
      <c r="B15" s="310" t="s">
        <v>201</v>
      </c>
      <c r="C15" s="333"/>
      <c r="D15" s="302" t="s">
        <v>208</v>
      </c>
      <c r="E15" s="303"/>
      <c r="F15" s="303"/>
      <c r="G15" s="303"/>
      <c r="H15" s="303"/>
      <c r="I15" s="303"/>
      <c r="J15" s="303"/>
      <c r="K15" s="304"/>
      <c r="L15" s="44">
        <v>0.01</v>
      </c>
      <c r="M15" s="44">
        <v>0.01</v>
      </c>
      <c r="N15" s="44">
        <v>0.01</v>
      </c>
      <c r="O15" s="11"/>
      <c r="P15" s="4">
        <v>0.02</v>
      </c>
      <c r="Q15" s="4">
        <v>0.02</v>
      </c>
      <c r="R15" s="4">
        <v>0.02</v>
      </c>
    </row>
    <row r="16" spans="2:18" ht="21" customHeight="1">
      <c r="B16" s="334"/>
      <c r="C16" s="335"/>
      <c r="D16" s="302" t="s">
        <v>209</v>
      </c>
      <c r="E16" s="303"/>
      <c r="F16" s="303"/>
      <c r="G16" s="303"/>
      <c r="H16" s="303"/>
      <c r="I16" s="303"/>
      <c r="J16" s="303"/>
      <c r="K16" s="304"/>
      <c r="L16" s="44">
        <v>0.06</v>
      </c>
      <c r="M16" s="44">
        <v>0.02</v>
      </c>
      <c r="N16" s="44">
        <v>0.06</v>
      </c>
      <c r="O16" s="11"/>
      <c r="P16" s="4">
        <v>0.04</v>
      </c>
      <c r="Q16" s="4">
        <v>0.02</v>
      </c>
      <c r="R16" s="4">
        <v>0.03</v>
      </c>
    </row>
    <row r="17" spans="2:18" ht="21" customHeight="1">
      <c r="B17" s="334"/>
      <c r="C17" s="335"/>
      <c r="D17" s="302" t="s">
        <v>210</v>
      </c>
      <c r="E17" s="303"/>
      <c r="F17" s="303"/>
      <c r="G17" s="303"/>
      <c r="H17" s="303"/>
      <c r="I17" s="303"/>
      <c r="J17" s="303"/>
      <c r="K17" s="304"/>
      <c r="L17" s="44">
        <v>0.11</v>
      </c>
      <c r="M17" s="44">
        <v>0.09</v>
      </c>
      <c r="N17" s="44">
        <v>0.09</v>
      </c>
      <c r="O17" s="11"/>
      <c r="P17" s="4">
        <v>7.0000000000000007E-2</v>
      </c>
      <c r="Q17" s="4">
        <v>0.05</v>
      </c>
      <c r="R17" s="4">
        <v>7.0000000000000007E-2</v>
      </c>
    </row>
    <row r="18" spans="2:18" ht="21" customHeight="1">
      <c r="B18" s="334"/>
      <c r="C18" s="335"/>
      <c r="D18" s="286" t="s">
        <v>211</v>
      </c>
      <c r="E18" s="288"/>
      <c r="F18" s="292"/>
      <c r="G18" s="299" t="s">
        <v>215</v>
      </c>
      <c r="H18" s="300"/>
      <c r="I18" s="300"/>
      <c r="J18" s="300"/>
      <c r="K18" s="301"/>
      <c r="L18" s="44">
        <v>0.04</v>
      </c>
      <c r="M18" s="44">
        <v>0.04</v>
      </c>
      <c r="N18" s="44">
        <v>0.04</v>
      </c>
      <c r="O18" s="11"/>
      <c r="P18" s="4">
        <v>0.02</v>
      </c>
      <c r="Q18" s="4">
        <v>0.02</v>
      </c>
      <c r="R18" s="4">
        <v>0.02</v>
      </c>
    </row>
    <row r="19" spans="2:18" ht="21" customHeight="1">
      <c r="B19" s="334"/>
      <c r="C19" s="335"/>
      <c r="D19" s="323"/>
      <c r="E19" s="324"/>
      <c r="F19" s="325"/>
      <c r="G19" s="302" t="s">
        <v>216</v>
      </c>
      <c r="H19" s="303"/>
      <c r="I19" s="303"/>
      <c r="J19" s="303"/>
      <c r="K19" s="304"/>
      <c r="L19" s="44">
        <v>0.05</v>
      </c>
      <c r="M19" s="44">
        <v>0.04</v>
      </c>
      <c r="N19" s="44">
        <v>0.04</v>
      </c>
      <c r="O19" s="11"/>
      <c r="P19" s="4">
        <v>0.03</v>
      </c>
      <c r="Q19" s="4">
        <v>0.04</v>
      </c>
      <c r="R19" s="4">
        <v>0.03</v>
      </c>
    </row>
    <row r="20" spans="2:18" ht="31.5" customHeight="1">
      <c r="B20" s="334"/>
      <c r="C20" s="335"/>
      <c r="D20" s="289"/>
      <c r="E20" s="290"/>
      <c r="F20" s="305"/>
      <c r="G20" s="332" t="s">
        <v>218</v>
      </c>
      <c r="H20" s="300"/>
      <c r="I20" s="300"/>
      <c r="J20" s="300"/>
      <c r="K20" s="301"/>
      <c r="L20" s="22">
        <v>0</v>
      </c>
      <c r="M20" s="44">
        <v>0.01</v>
      </c>
      <c r="N20" s="22">
        <v>0</v>
      </c>
      <c r="O20" s="206"/>
      <c r="P20" s="4">
        <v>0</v>
      </c>
      <c r="Q20" s="4">
        <v>0.01</v>
      </c>
      <c r="R20" s="4">
        <v>0</v>
      </c>
    </row>
    <row r="21" spans="2:18" ht="21" customHeight="1">
      <c r="B21" s="334"/>
      <c r="C21" s="335"/>
      <c r="D21" s="289" t="s">
        <v>212</v>
      </c>
      <c r="E21" s="290"/>
      <c r="F21" s="290"/>
      <c r="G21" s="290"/>
      <c r="H21" s="290"/>
      <c r="I21" s="290"/>
      <c r="J21" s="290"/>
      <c r="K21" s="305"/>
      <c r="L21" s="22">
        <v>0.02</v>
      </c>
      <c r="M21" s="44">
        <v>0.02</v>
      </c>
      <c r="N21" s="44">
        <v>0.02</v>
      </c>
      <c r="O21" s="11"/>
      <c r="P21" s="4">
        <v>0.02</v>
      </c>
      <c r="Q21" s="4">
        <v>0.02</v>
      </c>
      <c r="R21" s="4">
        <v>0.02</v>
      </c>
    </row>
    <row r="22" spans="2:18" ht="21" customHeight="1">
      <c r="B22" s="334"/>
      <c r="C22" s="335"/>
      <c r="D22" s="289" t="s">
        <v>213</v>
      </c>
      <c r="E22" s="290"/>
      <c r="F22" s="290"/>
      <c r="G22" s="290"/>
      <c r="H22" s="290"/>
      <c r="I22" s="290"/>
      <c r="J22" s="290"/>
      <c r="K22" s="305"/>
      <c r="L22" s="44">
        <v>0.03</v>
      </c>
      <c r="M22" s="44">
        <v>0.03</v>
      </c>
      <c r="N22" s="44">
        <v>0.03</v>
      </c>
      <c r="O22" s="11"/>
      <c r="P22" s="4">
        <v>0.04</v>
      </c>
      <c r="Q22" s="4">
        <v>0.03</v>
      </c>
      <c r="R22" s="4">
        <v>0.04</v>
      </c>
    </row>
    <row r="23" spans="2:18" ht="21" customHeight="1">
      <c r="B23" s="334"/>
      <c r="C23" s="335"/>
      <c r="D23" s="291" t="s">
        <v>214</v>
      </c>
      <c r="E23" s="288"/>
      <c r="F23" s="292"/>
      <c r="G23" s="299" t="s">
        <v>219</v>
      </c>
      <c r="H23" s="300"/>
      <c r="I23" s="300"/>
      <c r="J23" s="300"/>
      <c r="K23" s="301"/>
      <c r="L23" s="22">
        <v>0.01</v>
      </c>
      <c r="M23" s="44">
        <v>0.01</v>
      </c>
      <c r="N23" s="22">
        <v>0.01</v>
      </c>
      <c r="O23" s="206"/>
      <c r="P23" s="4">
        <v>0.02</v>
      </c>
      <c r="Q23" s="4">
        <v>0.02</v>
      </c>
      <c r="R23" s="4">
        <v>0.02</v>
      </c>
    </row>
    <row r="24" spans="2:18" ht="21" customHeight="1">
      <c r="B24" s="336"/>
      <c r="C24" s="337"/>
      <c r="D24" s="289"/>
      <c r="E24" s="290"/>
      <c r="F24" s="305"/>
      <c r="G24" s="302" t="s">
        <v>220</v>
      </c>
      <c r="H24" s="303"/>
      <c r="I24" s="303"/>
      <c r="J24" s="303"/>
      <c r="K24" s="304"/>
      <c r="L24" s="44">
        <v>0.01</v>
      </c>
      <c r="M24" s="44">
        <v>0.01</v>
      </c>
      <c r="N24" s="44">
        <v>0.01</v>
      </c>
      <c r="O24" s="11"/>
      <c r="P24" s="4">
        <v>0.01</v>
      </c>
      <c r="Q24" s="4">
        <v>0.01</v>
      </c>
      <c r="R24" s="4">
        <v>0.01</v>
      </c>
    </row>
    <row r="25" spans="2:18" ht="18" customHeight="1"/>
    <row r="26" spans="2:18" ht="18" customHeight="1"/>
    <row r="27" spans="2:18" ht="18" customHeight="1"/>
    <row r="28" spans="2:18" ht="18" customHeight="1">
      <c r="L28" s="14"/>
    </row>
    <row r="29" spans="2:18" ht="18" customHeight="1"/>
    <row r="30" spans="2:18" ht="18" customHeight="1">
      <c r="L30" s="14"/>
    </row>
    <row r="31" spans="2:18" ht="18" customHeight="1">
      <c r="I31" s="14"/>
    </row>
    <row r="32" spans="2:18" ht="18" customHeight="1">
      <c r="I32" s="15"/>
      <c r="L32" s="14"/>
    </row>
    <row r="33" spans="7:15" ht="18" customHeight="1"/>
    <row r="34" spans="7:15" ht="18" customHeight="1">
      <c r="G34" s="14"/>
      <c r="H34" s="14"/>
      <c r="N34" s="14"/>
      <c r="O34" s="14"/>
    </row>
    <row r="35" spans="7:15" ht="18" customHeight="1"/>
    <row r="36" spans="7:15" ht="18" customHeight="1"/>
    <row r="37" spans="7:15" ht="15" customHeight="1"/>
    <row r="38" spans="7:15" ht="15" customHeight="1"/>
    <row r="39" spans="7:15" ht="15" customHeight="1"/>
    <row r="40" spans="7:15" ht="15" customHeight="1"/>
    <row r="41" spans="7:15" ht="15" customHeight="1"/>
    <row r="42" spans="7:15" ht="15" customHeight="1"/>
    <row r="43" spans="7:15" ht="15" customHeight="1"/>
    <row r="44" spans="7:15" ht="15" customHeight="1"/>
    <row r="45" spans="7:15" ht="15" customHeight="1"/>
    <row r="46" spans="7:15" ht="15" customHeight="1"/>
    <row r="47" spans="7:15" ht="15" customHeight="1"/>
  </sheetData>
  <sheetProtection algorithmName="SHA-512" hashValue="GUVPqbKBQEJTwBhuHAPfyiyl1G5YmtipHOY2jHOfEWkQEbzJAEnhjm972hJ0T5eFTv3Q1eVXkQ+URqs3v+HMYQ==" saltValue="1+OxtGIUxjOD5SFL+hwAzw==" spinCount="100000" sheet="1" objects="1" scenarios="1"/>
  <mergeCells count="34">
    <mergeCell ref="B15:C24"/>
    <mergeCell ref="D8:F8"/>
    <mergeCell ref="D9:F9"/>
    <mergeCell ref="D10:F11"/>
    <mergeCell ref="D18:F19"/>
    <mergeCell ref="D15:K15"/>
    <mergeCell ref="D16:K16"/>
    <mergeCell ref="D17:K17"/>
    <mergeCell ref="D23:F23"/>
    <mergeCell ref="G23:K23"/>
    <mergeCell ref="D24:F24"/>
    <mergeCell ref="G24:K24"/>
    <mergeCell ref="D21:K21"/>
    <mergeCell ref="D22:K22"/>
    <mergeCell ref="G19:K19"/>
    <mergeCell ref="D20:F20"/>
    <mergeCell ref="G20:K20"/>
    <mergeCell ref="G18:K18"/>
    <mergeCell ref="G10:K10"/>
    <mergeCell ref="G11:K11"/>
    <mergeCell ref="D12:K12"/>
    <mergeCell ref="D13:K13"/>
    <mergeCell ref="D14:K14"/>
    <mergeCell ref="B4:N4"/>
    <mergeCell ref="B5:C5"/>
    <mergeCell ref="D5:K5"/>
    <mergeCell ref="G2:N2"/>
    <mergeCell ref="B6:C14"/>
    <mergeCell ref="D6:F6"/>
    <mergeCell ref="G6:K6"/>
    <mergeCell ref="D7:F7"/>
    <mergeCell ref="G7:K7"/>
    <mergeCell ref="G8:K8"/>
    <mergeCell ref="G9:K9"/>
  </mergeCells>
  <phoneticPr fontId="3"/>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取り扱い説明</vt:lpstr>
      <vt:lpstr>積算</vt:lpstr>
      <vt:lpstr>業務細分率（総合）</vt:lpstr>
      <vt:lpstr>業務細分率（構造）</vt:lpstr>
      <vt:lpstr>業務細分率（設備)</vt:lpstr>
      <vt:lpstr>別表１－１</vt:lpstr>
      <vt:lpstr>別表１－２、１－３</vt:lpstr>
      <vt:lpstr>別表２－１、２－２</vt:lpstr>
      <vt:lpstr>別表２－3</vt:lpstr>
      <vt:lpstr>別表２－4</vt:lpstr>
      <vt:lpstr>a b算出(設計）</vt:lpstr>
      <vt:lpstr>a b算出(工事監理）)</vt:lpstr>
      <vt:lpstr>'a b算出(工事監理）)'!Print_Area</vt:lpstr>
      <vt:lpstr>'a b算出(設計）'!Print_Area</vt:lpstr>
      <vt:lpstr>'業務細分率（構造）'!Print_Area</vt:lpstr>
      <vt:lpstr>'業務細分率（設備)'!Print_Area</vt:lpstr>
      <vt:lpstr>'業務細分率（総合）'!Print_Area</vt:lpstr>
      <vt:lpstr>取り扱い説明!Print_Area</vt:lpstr>
      <vt:lpstr>積算!Print_Area</vt:lpstr>
      <vt:lpstr>'別表１－１'!Print_Area</vt:lpstr>
      <vt:lpstr>'別表１－２、１－３'!Print_Area</vt:lpstr>
      <vt:lpstr>'別表２－１、２－２'!Print_Area</vt:lpstr>
      <vt:lpstr>'別表２－3'!Print_Area</vt:lpstr>
      <vt:lpstr>'別表２－4'!Print_Area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中村建築構造設計中村康一</dc:creator>
  <cp:lastModifiedBy>勉 蓑田</cp:lastModifiedBy>
  <cp:lastPrinted>2025-06-08T04:10:26Z</cp:lastPrinted>
  <dcterms:created xsi:type="dcterms:W3CDTF">2019-07-03T00:41:14Z</dcterms:created>
  <dcterms:modified xsi:type="dcterms:W3CDTF">2025-10-18T05:59:03Z</dcterms:modified>
</cp:coreProperties>
</file>