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30" windowHeight="10515" activeTab="2"/>
  </bookViews>
  <sheets>
    <sheet name="表紙" sheetId="1" r:id="rId1"/>
    <sheet name="報告書" sheetId="2" r:id="rId2"/>
    <sheet name="チェックリスト" sheetId="3" r:id="rId3"/>
    <sheet name="計算書 (1)" sheetId="4" r:id="rId4"/>
    <sheet name="写真" sheetId="5" r:id="rId5"/>
    <sheet name="注意事項" sheetId="6" r:id="rId6"/>
    <sheet name="改修劣化1" sheetId="7" r:id="rId7"/>
    <sheet name="改修計算書2" sheetId="8" r:id="rId8"/>
  </sheets>
  <definedNames>
    <definedName name="_xlnm.Print_Area" localSheetId="2">'チェックリスト'!$A$1:$N$147</definedName>
    <definedName name="_xlnm.Print_Area" localSheetId="7">'改修計算書2'!$A$1:$K$50</definedName>
    <definedName name="_xlnm.Print_Area" localSheetId="6">'改修劣化1'!$A$1:$N$50</definedName>
    <definedName name="_xlnm.Print_Area" localSheetId="3">'計算書 (1)'!$A$1:$K$50</definedName>
    <definedName name="_xlnm.Print_Area" localSheetId="4">'写真'!$A$1:$L$94</definedName>
    <definedName name="_xlnm.Print_Area" localSheetId="5">'注意事項'!$A$1:$B$30</definedName>
    <definedName name="_xlnm.Print_Area" localSheetId="0">'表紙'!$A$1:$L$46</definedName>
    <definedName name="_xlnm.Print_Area" localSheetId="1">'報告書'!$A$1:$L$50</definedName>
  </definedNames>
  <calcPr fullCalcOnLoad="1"/>
</workbook>
</file>

<file path=xl/sharedStrings.xml><?xml version="1.0" encoding="utf-8"?>
<sst xmlns="http://schemas.openxmlformats.org/spreadsheetml/2006/main" count="774" uniqueCount="570">
  <si>
    <t>火災、ボヤ（焼失部分チェック）</t>
  </si>
  <si>
    <t>車の突入事故（損傷箇所チェック）</t>
  </si>
  <si>
    <t>増築工事</t>
  </si>
  <si>
    <t>改造工事</t>
  </si>
  <si>
    <t>補修工事</t>
  </si>
  <si>
    <t>用途変更</t>
  </si>
  <si>
    <t>土塗り壁の有無</t>
  </si>
  <si>
    <t>筋かいは入っていた</t>
  </si>
  <si>
    <t>土塗り壁は不明</t>
  </si>
  <si>
    <t>白蟻被害は無い。</t>
  </si>
  <si>
    <t>施工状況は不明である。</t>
  </si>
  <si>
    <t>横架材間に施工されていない場所が多く見られる。</t>
  </si>
  <si>
    <t>土塗り壁の施工状況</t>
  </si>
  <si>
    <t>４ｍ以上の吹き抜け無し</t>
  </si>
  <si>
    <t>４ｍ以上の吹き抜け有り</t>
  </si>
  <si>
    <t>床面積はｗｅｅの計算出力「３．必要耐力の算出」のＡから転記する</t>
  </si>
  <si>
    <t>「８．上部構造評点」から転記(対象外部分は空欄とする)</t>
  </si>
  <si>
    <t>その他事項</t>
  </si>
  <si>
    <t>部位等</t>
  </si>
  <si>
    <t>調査内容</t>
  </si>
  <si>
    <t>調査実施・不可</t>
  </si>
  <si>
    <t>擁壁の傾斜、亀裂の有無</t>
  </si>
  <si>
    <t>筋かい端部</t>
  </si>
  <si>
    <t>擁壁無し</t>
  </si>
  <si>
    <t>擁壁傾斜有</t>
  </si>
  <si>
    <t>崖壁傾斜有</t>
  </si>
  <si>
    <t>擁壁亀裂有</t>
  </si>
  <si>
    <t>崖壁亀裂有</t>
  </si>
  <si>
    <t>擁壁ﾊﾗﾐ有</t>
  </si>
  <si>
    <t>崖壁ﾊﾗﾐ有</t>
  </si>
  <si>
    <t>崖無し</t>
  </si>
  <si>
    <t>擁壁健全</t>
  </si>
  <si>
    <t>崖壁健全</t>
  </si>
  <si>
    <t>併用住宅</t>
  </si>
  <si>
    <t>床が傾いている場所がある。</t>
  </si>
  <si>
    <t>不明</t>
  </si>
  <si>
    <t>配置低減 E</t>
  </si>
  <si>
    <t>劣化度 D</t>
  </si>
  <si>
    <t>ver</t>
  </si>
  <si>
    <t>Ｚ</t>
  </si>
  <si>
    <t>Ｚ＝1.0</t>
  </si>
  <si>
    <t>Ｚ＝0.9</t>
  </si>
  <si>
    <t>Ｘ</t>
  </si>
  <si>
    <t>Ｙ</t>
  </si>
  <si>
    <t>歩くと床が揺れる場所がある。</t>
  </si>
  <si>
    <t>建具の建て付けが悪くなっている場所がある。</t>
  </si>
  <si>
    <t>判定するものです。「倒壊する可能性がある」、「倒壊する可能性が高い」</t>
  </si>
  <si>
    <t>　また、「倒壊しない」、「一応倒壊しない」と判定された場合は、住宅に</t>
  </si>
  <si>
    <t>南部地震でも建物は無事でありながら、家具の転倒などによる犠牲者も多数で</t>
  </si>
  <si>
    <t>柱、梁で腐っている場所がある。</t>
  </si>
  <si>
    <t>基礎の種類</t>
  </si>
  <si>
    <t>年</t>
  </si>
  <si>
    <t>平成</t>
  </si>
  <si>
    <t>月</t>
  </si>
  <si>
    <t>日</t>
  </si>
  <si>
    <t>築年数</t>
  </si>
  <si>
    <t>建設年</t>
  </si>
  <si>
    <t>賃貸住宅</t>
  </si>
  <si>
    <t>１階に店舗</t>
  </si>
  <si>
    <t>１階に事務所</t>
  </si>
  <si>
    <t>２階に併用部分がある場合は対象外です</t>
  </si>
  <si>
    <t>床面積</t>
  </si>
  <si>
    <t>平成</t>
  </si>
  <si>
    <t>様</t>
  </si>
  <si>
    <t>1.0以上1.5未満</t>
  </si>
  <si>
    <t>1.5以上</t>
  </si>
  <si>
    <t>0.7以上1.0未満</t>
  </si>
  <si>
    <t>0.7未満</t>
  </si>
  <si>
    <t>ver</t>
  </si>
  <si>
    <t>床下浸水、床上浸水</t>
  </si>
  <si>
    <t>火災、ボヤ</t>
  </si>
  <si>
    <t>土塗り壁有り</t>
  </si>
  <si>
    <t>土塗り壁無し</t>
  </si>
  <si>
    <t>地盤状況</t>
  </si>
  <si>
    <t>地盤の状況は不明である。</t>
  </si>
  <si>
    <t>1.2ｍを超えるブロック塀の有無</t>
  </si>
  <si>
    <t>1.2ｍを超えるﾌﾞﾛｯｸ塀無し</t>
  </si>
  <si>
    <t>1.2ｍを超えるﾌﾞﾛｯｸ塀に控え壁有り</t>
  </si>
  <si>
    <t>1.2ｍを超えるﾌﾞﾛｯｸ塀に控え壁無し</t>
  </si>
  <si>
    <t>建物周囲の状況</t>
  </si>
  <si>
    <t>木造住宅耐震診断報告書</t>
  </si>
  <si>
    <t>調査年月日</t>
  </si>
  <si>
    <t>洪積台地または同等以上の地盤</t>
  </si>
  <si>
    <t>所属建築士事務所</t>
  </si>
  <si>
    <t>住所</t>
  </si>
  <si>
    <t>TEL</t>
  </si>
  <si>
    <t>FAX</t>
  </si>
  <si>
    <t>耐震診断員</t>
  </si>
  <si>
    <t>２,配置低減に対する所見（床仕様、４分割法、吹き抜け）</t>
  </si>
  <si>
    <t>Ａ上部構造の評価</t>
  </si>
  <si>
    <t>Ｂ，　　　　地盤の評価</t>
  </si>
  <si>
    <t>Ｃ基礎の評価</t>
  </si>
  <si>
    <t>用途等</t>
  </si>
  <si>
    <t>長屋・共同</t>
  </si>
  <si>
    <t>一部ＲＣ、ブロック造（浴室等）</t>
  </si>
  <si>
    <t>平面的に異種構造部分を有するが、木造部分で独立している。</t>
  </si>
  <si>
    <t>伝統構法調査内容</t>
  </si>
  <si>
    <t>あなたのご自宅の耐震診断を実施いたしました。結果は次の通りです。なお、この報告は調</t>
  </si>
  <si>
    <t>特記事項</t>
  </si>
  <si>
    <t>構造</t>
  </si>
  <si>
    <t>壁</t>
  </si>
  <si>
    <t>年度市町村名－受付番号</t>
  </si>
  <si>
    <t>調査年を入力しないと表示がおかしくなる</t>
  </si>
  <si>
    <t>地盤状況の特定は、診断には影響しない。報告書P1に転記されるだけである。</t>
  </si>
  <si>
    <t>壁仕様の特定および計算方法（覚え書きであり、計算には影響しない</t>
  </si>
  <si>
    <t>白地にするには下記枠内数値を消去するか０を入力</t>
  </si>
  <si>
    <t>基礎形式は不明</t>
  </si>
  <si>
    <t>鉄筋の有無が不明な場合は無筋コンクリート布基礎として扱う。</t>
  </si>
  <si>
    <t>白蟻被害を受けたが、駆除し、被害部分の補強を行った。</t>
  </si>
  <si>
    <t>白蟻については記憶がない。</t>
  </si>
  <si>
    <t>防災協会プログラムバージョン</t>
  </si>
  <si>
    <t>方向</t>
  </si>
  <si>
    <t>構造的特記事項</t>
  </si>
  <si>
    <t>その他気になる場所がある</t>
  </si>
  <si>
    <t>白地にするには下記枠内数値に０を入力</t>
  </si>
  <si>
    <t>市町村受付年月日</t>
  </si>
  <si>
    <t>雨漏りしている場所がある。</t>
  </si>
  <si>
    <t>柱寸法</t>
  </si>
  <si>
    <t>申込者氏名</t>
  </si>
  <si>
    <t>申込者住所</t>
  </si>
  <si>
    <t>工事内容</t>
  </si>
  <si>
    <t>工事の有無</t>
  </si>
  <si>
    <t>施工年</t>
  </si>
  <si>
    <t>工事種別</t>
  </si>
  <si>
    <t>－( ３ )－</t>
  </si>
  <si>
    <t>－( ４ )－</t>
  </si>
  <si>
    <t>柱半間ｽﾊﾟﾝ・柱小径</t>
  </si>
  <si>
    <t>柱小径</t>
  </si>
  <si>
    <t>半間ｽﾊﾟﾝ</t>
  </si>
  <si>
    <t>床面積は総合判定計算書から転記されます。</t>
  </si>
  <si>
    <t>写真</t>
  </si>
  <si>
    <t>審査欄</t>
  </si>
  <si>
    <t>■耐震診断報告書</t>
  </si>
  <si>
    <t>■建物概要</t>
  </si>
  <si>
    <t>所有区分</t>
  </si>
  <si>
    <t>持家</t>
  </si>
  <si>
    <t>住宅金融公庫融資有無</t>
  </si>
  <si>
    <t>１，金融公庫融資有り</t>
  </si>
  <si>
    <t>２，金融公庫融資無し</t>
  </si>
  <si>
    <t>■聞き取り調査チェックリスト</t>
  </si>
  <si>
    <t>■総合判定計算書</t>
  </si>
  <si>
    <t>■注意事項</t>
  </si>
  <si>
    <t>増築・改造等工事</t>
  </si>
  <si>
    <t>聞き取り調査、付近の地盤図を参考にして診断員が判断する</t>
  </si>
  <si>
    <t>計算方法</t>
  </si>
  <si>
    <t>　この診断は大規模な地震に対して木造住宅がどの程度の安全性があるかを</t>
  </si>
  <si>
    <t>と判定された場合は補強改修等の対策を講じる必要があります。</t>
  </si>
  <si>
    <t>して人命が失われるほどの被害は受けないという意味です。</t>
  </si>
  <si>
    <t>被害がないということではなく、建物に損傷を受けることはあっても、倒壊</t>
  </si>
  <si>
    <t>劣化による低減係数≧0.7、１－（劣化点数／存在点数）=</t>
  </si>
  <si>
    <t>　また、この診断は住宅の工事が良好に行われ、かつ、適切に維持管理され</t>
  </si>
  <si>
    <t>ていて部分的な欠陥がないことを前提としていますので、総合判定が高くて</t>
  </si>
  <si>
    <t>推計に基づき診断を行いますので、診断結果は幅を持ってとらえてください。</t>
  </si>
  <si>
    <t>　また、図面などの資料が無く、建物の状況が十分に把握できない場合は、</t>
  </si>
  <si>
    <t>ど、地震により影響は異なります。</t>
  </si>
  <si>
    <t>　また、特定の地震に対する判定ではありませんので、震源地からの距離な</t>
  </si>
  <si>
    <t>　この診断は、あくまで、建物自体を対象としたものでありますが、兵庫県</t>
  </si>
  <si>
    <t>借家</t>
  </si>
  <si>
    <t>耐震診断員登録番号</t>
  </si>
  <si>
    <t>壁強さは、壁の量で決定されるが両方向共、必要耐力に対して不足しています。</t>
  </si>
  <si>
    <t>１／４に分割した検討では、負担重量に対して壁の量が不足しているゾーンがあることから、壁配置による低減が生じています。</t>
  </si>
  <si>
    <t>現地調査の結果、柱梁に腐朽を生じさせる事象が多く見られることから劣化度による低減が生じており、詳細な調査を行うことが望まれます。</t>
  </si>
  <si>
    <t>診断方法の選定</t>
  </si>
  <si>
    <t>ｍｍ</t>
  </si>
  <si>
    <t>地盤状況の特定</t>
  </si>
  <si>
    <t>たれ壁の配置</t>
  </si>
  <si>
    <t>たれ壁の厚さ</t>
  </si>
  <si>
    <t>■診断方法の選定チェックリストおよび現地調査</t>
  </si>
  <si>
    <t>横架材間に良好に施工されている</t>
  </si>
  <si>
    <t>外壁は良好な施工だが、内壁は天井までの施工である。</t>
  </si>
  <si>
    <t>出力においてページがずれる場合は、</t>
  </si>
  <si>
    <t>余白寸法で調整してください。</t>
  </si>
  <si>
    <t>印刷プレビューにおいて設定項目の</t>
  </si>
  <si>
    <t>プログラムは保護を設定していますが、暗証番号無しで解除できます</t>
  </si>
  <si>
    <t>リンク部分があるので、できるだけ解除せずに使用してください。</t>
  </si>
  <si>
    <t>所見欄の寸法、文字サイズを変更したい場合は保護を解除してください</t>
  </si>
  <si>
    <t>10年未満</t>
  </si>
  <si>
    <t>10年以上</t>
  </si>
  <si>
    <t>調査</t>
  </si>
  <si>
    <t>樋</t>
  </si>
  <si>
    <t>Ｑ</t>
  </si>
  <si>
    <t>Ｒ</t>
  </si>
  <si>
    <t>Ｓ</t>
  </si>
  <si>
    <t>Ｔ</t>
  </si>
  <si>
    <t>Ｕ</t>
  </si>
  <si>
    <t>窯業系ｻｲﾃﾞｨﾝｸﾞ</t>
  </si>
  <si>
    <t>金属系ｻｲﾃﾞｨﾝｸﾞ</t>
  </si>
  <si>
    <t>モルタル</t>
  </si>
  <si>
    <t>外壁仕上げ</t>
  </si>
  <si>
    <t>露出した躯体</t>
  </si>
  <si>
    <t>外壁との接合部</t>
  </si>
  <si>
    <t>手摺り壁</t>
  </si>
  <si>
    <t>バルコニー</t>
  </si>
  <si>
    <t>床排水</t>
  </si>
  <si>
    <t>木製板・合板</t>
  </si>
  <si>
    <t>一般室</t>
  </si>
  <si>
    <t>内壁、窓下</t>
  </si>
  <si>
    <t>タイル壁</t>
  </si>
  <si>
    <t>タイル以外</t>
  </si>
  <si>
    <t>浴室</t>
  </si>
  <si>
    <t>内壁</t>
  </si>
  <si>
    <t>床面</t>
  </si>
  <si>
    <t>廊下</t>
  </si>
  <si>
    <t>床下</t>
  </si>
  <si>
    <t>床</t>
  </si>
  <si>
    <t>合計</t>
  </si>
  <si>
    <t>大型車通行時に揺れが大きい</t>
  </si>
  <si>
    <t>も部分的な欠陥がある場合はその補修等の検討が必要となります。</t>
  </si>
  <si>
    <t>白蟻被害を受けたが、駆除のみ行った。(被害を受けている）</t>
  </si>
  <si>
    <t>白蟻被害を受けている。</t>
  </si>
  <si>
    <t>軽い建物</t>
  </si>
  <si>
    <t>重い建物</t>
  </si>
  <si>
    <t>非常に重い建物</t>
  </si>
  <si>
    <t>平屋建て</t>
  </si>
  <si>
    <t>２階建て</t>
  </si>
  <si>
    <t>２階</t>
  </si>
  <si>
    <t>１階</t>
  </si>
  <si>
    <t>３階建て</t>
  </si>
  <si>
    <t>３階</t>
  </si>
  <si>
    <t>1軽い建物</t>
  </si>
  <si>
    <t>2重い建物</t>
  </si>
  <si>
    <t>3非常に重い建物</t>
  </si>
  <si>
    <t>土葺き瓦屋根(非常に重い建物）</t>
  </si>
  <si>
    <t>桟瓦葺き(重い建物)</t>
  </si>
  <si>
    <t>ｻｲﾃﾞｨﾝｸﾞ(鉄板)</t>
  </si>
  <si>
    <t>■劣化度による低減係数</t>
  </si>
  <si>
    <t>屋根葺き材</t>
  </si>
  <si>
    <t>金属版</t>
  </si>
  <si>
    <t>瓦・ｽﾚｰﾄ</t>
  </si>
  <si>
    <t>軒・呼び樋</t>
  </si>
  <si>
    <t>竪樋</t>
  </si>
  <si>
    <t>材料・部材</t>
  </si>
  <si>
    <t>劣化事象</t>
  </si>
  <si>
    <t>存在点数</t>
  </si>
  <si>
    <t>劣化点数</t>
  </si>
  <si>
    <t>土塗り壁</t>
  </si>
  <si>
    <t>－( １ )－</t>
  </si>
  <si>
    <t>Ｘ</t>
  </si>
  <si>
    <t>Ｙ</t>
  </si>
  <si>
    <t>P(kN)</t>
  </si>
  <si>
    <t>建物保有耐力</t>
  </si>
  <si>
    <t>Pd=P×E×D</t>
  </si>
  <si>
    <t>必要耐力</t>
  </si>
  <si>
    <t>上部構造評点</t>
  </si>
  <si>
    <t>Qr(kN)</t>
  </si>
  <si>
    <t>上部構造</t>
  </si>
  <si>
    <t>上部構造評点のめやす</t>
  </si>
  <si>
    <t>最小値＝</t>
  </si>
  <si>
    <t>木造、非木造</t>
  </si>
  <si>
    <t>全階木造</t>
  </si>
  <si>
    <t>床仕様</t>
  </si>
  <si>
    <t>Ⅰ健全な鉄筋コンクリートの布基礎またはべた基礎</t>
  </si>
  <si>
    <t>主な柱が12cm未満である。（一般方法１）</t>
  </si>
  <si>
    <t>床下の状況</t>
  </si>
  <si>
    <t>一般診断法も調査が必要です。</t>
  </si>
  <si>
    <t>吹き抜け</t>
  </si>
  <si>
    <t>筋かい端部金物</t>
  </si>
  <si>
    <t>有り</t>
  </si>
  <si>
    <t>無し</t>
  </si>
  <si>
    <t>柱梁接合仕様および筋かい端部金物</t>
  </si>
  <si>
    <t>床下の状況不明</t>
  </si>
  <si>
    <t>Ⅲその他（玉石・石積み・ブロック）</t>
  </si>
  <si>
    <t>１階は鉄骨造またはＲＣ造</t>
  </si>
  <si>
    <t>２、図面はあるが、筋かい配置記入無し</t>
  </si>
  <si>
    <t>筋かいは入っていない</t>
  </si>
  <si>
    <t>筋かいは不明</t>
  </si>
  <si>
    <t>○４ｍ以上の吹き抜けの有無　配置低減要素で床仕様を１ランク下げる</t>
  </si>
  <si>
    <t>建物の構造</t>
  </si>
  <si>
    <t>壁を主な耐震要素とした。　　　方法１</t>
  </si>
  <si>
    <t>３階床面積</t>
  </si>
  <si>
    <t>２階床面積</t>
  </si>
  <si>
    <t>１階床面積</t>
  </si>
  <si>
    <t>４ｍ以上の吹き抜けあり</t>
  </si>
  <si>
    <t>床板は原則として最下位の仕様とするが、上階でゆとりがある場合は、２階床の仕様とする。</t>
  </si>
  <si>
    <t>Ⅲ　火打ちなし　床倍率0.39</t>
  </si>
  <si>
    <t>Ⅱ　火打ち+荒板 床倍率0.63</t>
  </si>
  <si>
    <t>Ⅰ　合板　　　  床倍率1.00</t>
  </si>
  <si>
    <t>接合部Ⅳ　ほぞ差し,釘打ち,かすがい等</t>
  </si>
  <si>
    <t>－( ２ )－</t>
  </si>
  <si>
    <t>接合部Ⅰ　平12建告1460号に適合仕様</t>
  </si>
  <si>
    <t>接合部Ⅱ　羽子板ボルト,CP-L,込み栓</t>
  </si>
  <si>
    <t>接合部Ⅲ　ほぞ差,かすがい(両端通し柱)</t>
  </si>
  <si>
    <t>接合仕様</t>
  </si>
  <si>
    <t>－( ５ )－</t>
  </si>
  <si>
    <t>倒壊しない</t>
  </si>
  <si>
    <t>一応倒壊しない</t>
  </si>
  <si>
    <t>倒壊する可能性がある</t>
  </si>
  <si>
    <t>倒壊する可能性が高い</t>
  </si>
  <si>
    <t>良い地盤</t>
  </si>
  <si>
    <t>悪い地盤</t>
  </si>
  <si>
    <t>液状化の可能性がある地盤</t>
  </si>
  <si>
    <t>３０ｍより深い沖積層</t>
  </si>
  <si>
    <t>３０ｍ以浅の沖積層</t>
  </si>
  <si>
    <t>洪積台地、同等地盤</t>
  </si>
  <si>
    <t>丘陵地の盛土地</t>
  </si>
  <si>
    <t>海、川、池、沼、水田等の埋立地</t>
  </si>
  <si>
    <t>敷地の沈下や擁壁にひび割れ、倒れが有る</t>
  </si>
  <si>
    <t>補強計画における参考資料　壁倍率による低減係数　補強部分</t>
  </si>
  <si>
    <t>基礎分類1：3</t>
  </si>
  <si>
    <t>接合部仕様1：4</t>
  </si>
  <si>
    <t>耐力低減係数</t>
  </si>
  <si>
    <t>上部構造評点（転記）(対象外部分は空欄とする)</t>
  </si>
  <si>
    <t>その他注意事項</t>
  </si>
  <si>
    <t>○60cm未満の壁は入力出来ない</t>
  </si>
  <si>
    <t>診断申込者</t>
  </si>
  <si>
    <t>［申込者用・市町村用・受託団体用・診断員用］</t>
  </si>
  <si>
    <t>金物は不明であり接合部Ⅳとする</t>
  </si>
  <si>
    <t>床仕様が不明でありⅢとする　</t>
  </si>
  <si>
    <t>崖地、盛土地で擁壁に異常がある地盤</t>
  </si>
  <si>
    <t>現地調査項目についての記録</t>
  </si>
  <si>
    <t>１、図面があり、筋かい配置記入有り</t>
  </si>
  <si>
    <t>足固め有り</t>
  </si>
  <si>
    <t>足固め無し</t>
  </si>
  <si>
    <t>１階は、RC造or鉄骨造</t>
  </si>
  <si>
    <t>建物の種類</t>
  </si>
  <si>
    <t>壁耐力計算方法</t>
  </si>
  <si>
    <t>図面があり、壁仕様を特定して診断</t>
  </si>
  <si>
    <t>確認出来た土壁と筋かいを考慮して診断</t>
  </si>
  <si>
    <t>評点</t>
  </si>
  <si>
    <t>強さ</t>
  </si>
  <si>
    <t>必要耐力　Qr(kN)</t>
  </si>
  <si>
    <t>床面積(m2)</t>
  </si>
  <si>
    <t>ver</t>
  </si>
  <si>
    <t>Ｘ</t>
  </si>
  <si>
    <t>Ｙ</t>
  </si>
  <si>
    <t>Ｚ＝1.0</t>
  </si>
  <si>
    <t>Ｚ＝0.9</t>
  </si>
  <si>
    <t>必要耐力の算出(改訂版p25、表3.3)</t>
  </si>
  <si>
    <t>■改修設計計算書</t>
  </si>
  <si>
    <t>木造最下階</t>
  </si>
  <si>
    <t>床仕様は２階床、または屋根面の仕様とする。</t>
  </si>
  <si>
    <t>木造最下階転記用データ</t>
  </si>
  <si>
    <t>１階が非木造の場合は、２階、３階に入力して下さい。</t>
  </si>
  <si>
    <t>良い地盤　洪積台地、同等の地盤</t>
  </si>
  <si>
    <t>１－（劣化点数／存在点数）=</t>
  </si>
  <si>
    <t>"=+チェックリスト!U18</t>
  </si>
  <si>
    <t>床仕様は、覚え書きであり、エクセル上では影響していない。</t>
  </si>
  <si>
    <t>接合仕様は、覚え書きであり、エクセル上では影響していない。</t>
  </si>
  <si>
    <t>"地域係数Z</t>
  </si>
  <si>
    <t>Ｚ</t>
  </si>
  <si>
    <t>ってください。</t>
  </si>
  <si>
    <t>ましたので、建物の耐震化と同時に、家具の転倒防止などについてもぜひ行</t>
  </si>
  <si>
    <t>印</t>
  </si>
  <si>
    <t>構造</t>
  </si>
  <si>
    <t>建物名称</t>
  </si>
  <si>
    <t>設計図書の有無</t>
  </si>
  <si>
    <t>白蟻</t>
  </si>
  <si>
    <t>３、図面はない</t>
  </si>
  <si>
    <t>居間増築</t>
  </si>
  <si>
    <t>台所改造</t>
  </si>
  <si>
    <t>白蟻改修</t>
  </si>
  <si>
    <t>用途に併用部分がある場合に用途を記入</t>
  </si>
  <si>
    <t>建物所在地</t>
  </si>
  <si>
    <t>報告書は調査依頼人に届けます。</t>
  </si>
  <si>
    <t>整備図面</t>
  </si>
  <si>
    <t>事務所登録番号</t>
  </si>
  <si>
    <t>階数</t>
  </si>
  <si>
    <t>屋根材料</t>
  </si>
  <si>
    <t>壁材料</t>
  </si>
  <si>
    <t>板張り</t>
  </si>
  <si>
    <t>災害履歴</t>
  </si>
  <si>
    <t>基礎形式</t>
  </si>
  <si>
    <t>部位</t>
  </si>
  <si>
    <t>屋根</t>
  </si>
  <si>
    <t>ﾗｽﾓﾙﾀﾙ</t>
  </si>
  <si>
    <t>調査年月日</t>
  </si>
  <si>
    <t>竣工年月</t>
  </si>
  <si>
    <t>階</t>
  </si>
  <si>
    <t>地上</t>
  </si>
  <si>
    <t>ＴＥＬ</t>
  </si>
  <si>
    <t>郵便番号</t>
  </si>
  <si>
    <t>専用住宅</t>
  </si>
  <si>
    <t>地下室と見なされる車庫を有す</t>
  </si>
  <si>
    <t>異種構造部分は、本診断対象外であり、木造部分のみ検討します。</t>
  </si>
  <si>
    <t>延べ床面積</t>
  </si>
  <si>
    <t>筋かい有無</t>
  </si>
  <si>
    <t>床下浸水、床上浸水（土台腐朽チェック）</t>
  </si>
  <si>
    <t>液状化する可能性がある地盤です。改修時には地震力を1.5倍に割り増すことも選択肢となります。</t>
  </si>
  <si>
    <t>基礎に障害があると、地震時に壁の耐力を有効に生かすことが出来ません。基礎のひび割れは補修することが必要です。</t>
  </si>
  <si>
    <t>1.2ｍを超えるブロック塀に控え壁が施工されていません。転倒に対して詳細な調査を行うことを希望します。</t>
  </si>
  <si>
    <t>１階は非木造部分の床面積を入力する</t>
  </si>
  <si>
    <t>用途等</t>
  </si>
  <si>
    <t>竣工年月</t>
  </si>
  <si>
    <t>金融公庫</t>
  </si>
  <si>
    <t>設計図書</t>
  </si>
  <si>
    <t>白地にするには下記番号を消去する</t>
  </si>
  <si>
    <t>白地にするには下記枠内数値を消去する</t>
  </si>
  <si>
    <t>５、白蟻については記憶がない。の場合は、土台部分の調査を目視で出来るがぎり行う事</t>
  </si>
  <si>
    <t>３～４、の場合は、白蟻被害有りとする。</t>
  </si>
  <si>
    <t>○壁配置において、別倍率を採用すると各階毎、物件ごとに壁倍率を入力する必要がある</t>
  </si>
  <si>
    <t>○weeで使用したプリンターの設定が第１優先に固定される。プリンター設定を修正する必要がある</t>
  </si>
  <si>
    <t>○入力上、外壁線が閉鎖状態で入力出来ていない場合、壁の入力がおかしくなる。外壁線を書き直すと入力出来る</t>
  </si>
  <si>
    <t>○建物幅が４ｍ未満に割り増しを入力しないとエラーとなり計算しない</t>
  </si>
  <si>
    <t>○建物幅が４ｍ以上に割り増しを入力するとエラーとなり計算しない</t>
  </si>
  <si>
    <t>入力上の留意事項</t>
  </si>
  <si>
    <t>○90cm未満の筋かいは入力出来ない（基準p27)</t>
  </si>
  <si>
    <t>２階建ての場合は３階床面積、短辺幅は空覧とすること。</t>
  </si>
  <si>
    <t>Ａ、上部構造の評価</t>
  </si>
  <si>
    <t>３、劣化度に対する所見</t>
  </si>
  <si>
    <t>Ｂ、地盤の評価</t>
  </si>
  <si>
    <t>Ｃ、基礎の評価</t>
  </si>
  <si>
    <t>太い柱、たれ壁による伝統構法。方法２</t>
  </si>
  <si>
    <t>○○建築士事務所</t>
  </si>
  <si>
    <t>徳島県○○市○○町○丁目</t>
  </si>
  <si>
    <t>要調査</t>
  </si>
  <si>
    <t>Ⅱ柱脚に足固めを設け、鉄筋コンクリート底盤に柱脚または足固めを緊結した玉石基礎</t>
  </si>
  <si>
    <t>Ⅲ柱脚に足固めを設けた玉石、石積み、ブロック基礎</t>
  </si>
  <si>
    <t>総合所見</t>
  </si>
  <si>
    <t>地域係数ｚ</t>
  </si>
  <si>
    <t>地域係数Z</t>
  </si>
  <si>
    <t>床仕様、吹き抜け</t>
  </si>
  <si>
    <t>Ⅱひび割れのある鉄筋コンクリートの布基礎またはべた基礎</t>
  </si>
  <si>
    <t>Ⅱ軽微なひび割れのある無筋コンクリートの基礎</t>
  </si>
  <si>
    <t>Ⅲひび割れのある無筋コンクリートの布基礎</t>
  </si>
  <si>
    <t>Ⅱ健全な無筋コンクリートの布基礎またはべた基礎</t>
  </si>
  <si>
    <t>●補強計算を行ったファイルは、劣化点数が診断に戻しても変わらない？</t>
  </si>
  <si>
    <t>●補強計算に戻り、補強壁を削除すると新たな劣化点数となる？</t>
  </si>
  <si>
    <t>●補強時に劣化点数を変更しても、診断時の値が優先される</t>
  </si>
  <si>
    <t>●補強壁を配置しても、診断計算に戻ると、補強壁は無視される</t>
  </si>
  <si>
    <t>診断計算とした場合には、補強壁として配置した壁の修正は出来ない</t>
  </si>
  <si>
    <t>補強計算に戻って補強壁を変更する</t>
  </si>
  <si>
    <t>診断時を優性しているため</t>
  </si>
  <si>
    <t>●全て不明壁は補強計算時は耐力が０とみなされる</t>
  </si>
  <si>
    <t>●補強壁を配置している為？残していても診断に戻ると劣化点数は変わった。</t>
  </si>
  <si>
    <t>●劣化事象を改善しても劣化点数は0.90として補強計算を行って診断に戻る</t>
  </si>
  <si>
    <t>これ以降は提出文書としない。</t>
  </si>
  <si>
    <t>壁・柱の耐力</t>
  </si>
  <si>
    <t>Qu(kN)</t>
  </si>
  <si>
    <t>配置などによる低減係数　　eKfl</t>
  </si>
  <si>
    <t>劣化度　dK</t>
  </si>
  <si>
    <t>Ⅰ１階はRC造または鉄骨造であり、基礎Ⅰ相当とする</t>
  </si>
  <si>
    <t>Qu(kN)</t>
  </si>
  <si>
    <t>保有耐力edQu=Qu×eKfl×dK</t>
  </si>
  <si>
    <t>配置低減　eKfl</t>
  </si>
  <si>
    <t>劣化度 　dK</t>
  </si>
  <si>
    <t>edQu／Qr</t>
  </si>
  <si>
    <t>壁仕様が不明であり2.0kN/mとして診断</t>
  </si>
  <si>
    <t>保有する耐力Qu×eKfl×dK=edQu(kN)</t>
  </si>
  <si>
    <t>edQu／Qr</t>
  </si>
  <si>
    <t>普通地盤　悪い地盤に分類されない普通地盤</t>
  </si>
  <si>
    <t>普通地盤</t>
  </si>
  <si>
    <t>土塗壁の塗厚</t>
  </si>
  <si>
    <t>基礎形式</t>
  </si>
  <si>
    <t>土壁厚</t>
  </si>
  <si>
    <t>40mm以上50mm未満</t>
  </si>
  <si>
    <t>50mm以上70mm未満</t>
  </si>
  <si>
    <t>70mm以上90mm未満</t>
  </si>
  <si>
    <t>90mm以上</t>
  </si>
  <si>
    <t>塗厚は不明</t>
  </si>
  <si>
    <t>診断時劣化度dK</t>
  </si>
  <si>
    <t>補強時劣化度dK</t>
  </si>
  <si>
    <t>採用劣化度dK</t>
  </si>
  <si>
    <t>壁基準耐力</t>
  </si>
  <si>
    <t>Ａ、２階建部分の１階、３階建ての１階</t>
  </si>
  <si>
    <t>Ｂ、平屋建部分に使用する場合</t>
  </si>
  <si>
    <t>Ｃ、最上階に使用する場合（２階建て、３階建て）</t>
  </si>
  <si>
    <t>Ｄ、３階建ての２階部分</t>
  </si>
  <si>
    <t>壁の耐力</t>
  </si>
  <si>
    <t>○ｗｅｅのファイル場所が探し難い（ウィンドウ７のエクスプローラー使用の場合）互換性ファイルをクリックすると表示される</t>
  </si>
  <si>
    <t>鉄筋コンクリート布基礎</t>
  </si>
  <si>
    <t>無筋コンクリート布基礎</t>
  </si>
  <si>
    <t>玉石、石積み、ﾌﾞﾛｯｸ積み</t>
  </si>
  <si>
    <t>１,壁・柱の耐力Quに対する所見</t>
  </si>
  <si>
    <t>２,配置低減eKflに対する所見（床仕様、４分割法、吹き抜け）</t>
  </si>
  <si>
    <t>３,劣化度dKに対する所見</t>
  </si>
  <si>
    <t>総合所見に対する所見</t>
  </si>
  <si>
    <t>壁の耐力不足、配置低減、劣化度の影響で、上部構造評点は1.0を満足できていません。悪い地盤に属しており、基礎は鉄筋コンクリートにすることが望まれます。</t>
  </si>
  <si>
    <t>周囲の状況から、やや軟弱な地盤だと思われますが、建物には目立った障害もなく良好に支持されています。</t>
  </si>
  <si>
    <t>基礎に障害があると、地震時に壁の耐力を有効に生かすことが出来ません。基礎は玉石基礎で、足固めが無い場合は地震時に柱が基礎を踏み外す可能性があります。詳細な調査が必要です。</t>
  </si>
  <si>
    <t>１、壁・柱耐力に対する所見</t>
  </si>
  <si>
    <t>保有する耐力　Qu×eKfl×dK=edQu(kN)</t>
  </si>
  <si>
    <t>完成年月日</t>
  </si>
  <si>
    <t>長期許容地耐力20kN/m2以上50kN/m2未満(地盤データがあるとき）</t>
  </si>
  <si>
    <t>確認できた土壁又は筋かいを考慮して診断</t>
  </si>
  <si>
    <t>　この診断は国土交通大臣より認定された、一般財団法人日本建築防災協会発</t>
  </si>
  <si>
    <t>行の「木造住宅の耐震診断と補強方法」に基づく一般診断法によるもので、充</t>
  </si>
  <si>
    <t>性を判断する目安であり、倒壊しないことを保証するものではありません。</t>
  </si>
  <si>
    <t>分信頼できるものですが、個々の建物ごとに状況が異なるため、あくまで安全</t>
  </si>
  <si>
    <t>高さ1.5ｍ以上の家具の転倒防止</t>
  </si>
  <si>
    <t>家具の転倒防止</t>
  </si>
  <si>
    <t xml:space="preserve"> 固定されている</t>
  </si>
  <si>
    <t xml:space="preserve"> 固定されていない</t>
  </si>
  <si>
    <t xml:space="preserve"> 固定されていない家具がある</t>
  </si>
  <si>
    <t xml:space="preserve"> 1.5ｍ以上の家具は無い</t>
  </si>
  <si>
    <t>主な柱が12cm以上である。（伝統方法２）</t>
  </si>
  <si>
    <t>非常に悪い地盤</t>
  </si>
  <si>
    <t>埋め立て地、盛土地</t>
  </si>
  <si>
    <t>悪い地盤　３０ｍより浅い沖積層でやや軟弱地盤</t>
  </si>
  <si>
    <t>悪い地盤　長期許容地耐力20kN/m2以上50kN/m2未満でやや軟弱地盤</t>
  </si>
  <si>
    <t>非常に悪い地盤　３０ｍより深い沖積層</t>
  </si>
  <si>
    <t>非常に悪い地盤　液状化の可能性がある地盤</t>
  </si>
  <si>
    <t>非常に悪い地盤　崖地、盛土地で、擁壁に異常がある地盤</t>
  </si>
  <si>
    <t>悪い地盤　埋め立て地、盛土地</t>
  </si>
  <si>
    <t>資料編p119</t>
  </si>
  <si>
    <t>下記以外の悪い地盤に分類されないもの</t>
  </si>
  <si>
    <t>"=+チェックリスト!S78</t>
  </si>
  <si>
    <t>方法１、方法2の選択で(P3)診断方法の選択から転記される。</t>
  </si>
  <si>
    <t>架構の形態</t>
  </si>
  <si>
    <t>枠組壁工法</t>
  </si>
  <si>
    <t>形態</t>
  </si>
  <si>
    <t>伝統的構法</t>
  </si>
  <si>
    <t>枠組壁工法</t>
  </si>
  <si>
    <t>太い柱、たれ壁による伝統工法。方法２</t>
  </si>
  <si>
    <t>基準p37</t>
  </si>
  <si>
    <t>"=+チェックリスト!R14</t>
  </si>
  <si>
    <t>伝統的構法</t>
  </si>
  <si>
    <t>全階木造</t>
  </si>
  <si>
    <t>1.5ｍ以上の家具に転倒防止金物による固定がなされていません。金物を施工することを希望します。</t>
  </si>
  <si>
    <t>"=+チェックリスト!R17</t>
  </si>
  <si>
    <t>２階建ての場合は３階床面積は空覧とすること。</t>
  </si>
  <si>
    <t>劣化度の改善</t>
  </si>
  <si>
    <t>"=+チェックリスト!R17</t>
  </si>
  <si>
    <t>*Z</t>
  </si>
  <si>
    <t>必要壁量(建築基準法)cm／m2</t>
  </si>
  <si>
    <t>診断／基準法</t>
  </si>
  <si>
    <t>●２階建ての重い建物で基準法の1.64倍の水平力で診断することになる。</t>
  </si>
  <si>
    <t>基準法の0.64倍の腰壁、掃きだし開口の耐力が加算されない場合は(1/1.64＝0.60の判定）となる</t>
  </si>
  <si>
    <t>基準法で確保される耐力</t>
  </si>
  <si>
    <t>診断基準は面積*係数が必要耐力であり、壁量／100*1.96が診断に対応した保有耐力となる</t>
  </si>
  <si>
    <t>①建物の種類</t>
  </si>
  <si>
    <t>②壁仕様の特定および計算方法</t>
  </si>
  <si>
    <t>③建物の構造</t>
  </si>
  <si>
    <t>④架構の形態</t>
  </si>
  <si>
    <t>⑤地域係数</t>
  </si>
  <si>
    <t>⑥基礎の種類</t>
  </si>
  <si>
    <t>⑦地盤状況の特定</t>
  </si>
  <si>
    <t>⑧</t>
  </si>
  <si>
    <t>ver</t>
  </si>
  <si>
    <t>Ｑ</t>
  </si>
  <si>
    <t>Ｒ</t>
  </si>
  <si>
    <t>Ｓ</t>
  </si>
  <si>
    <t>Ｔ</t>
  </si>
  <si>
    <t>Ｕ</t>
  </si>
  <si>
    <t>バルコニー</t>
  </si>
  <si>
    <t>■改修設計　劣化度による低減係数</t>
  </si>
  <si>
    <t>２は、劣化度を1.0まで改善することが出来る</t>
  </si>
  <si>
    <t>２、劣化改善工事を行う</t>
  </si>
  <si>
    <t>１、劣化改善工事を行わない</t>
  </si>
  <si>
    <t>改修設計において、柱・梁の腐朽が発見された場合は、床－床下の腐朽にチェックを入れる。全ての腐朽箇所の改善を行う場合のみチェックを外すことが出来る。</t>
  </si>
  <si>
    <t>改修</t>
  </si>
  <si>
    <t>⑦床仕様</t>
  </si>
  <si>
    <t>⑧接合仕様</t>
  </si>
  <si>
    <t>⑨</t>
  </si>
  <si>
    <t>edQu/Qr</t>
  </si>
  <si>
    <t>在来軸組工法</t>
  </si>
  <si>
    <t>劣化による低減係数≧0.7、１－（劣化点数／存在点数）</t>
  </si>
  <si>
    <t>1-（劣化点数／存在点数）=</t>
  </si>
  <si>
    <t>在来軸組工法</t>
  </si>
  <si>
    <t>１は、診断基準式によるが、0.90を上限とする</t>
  </si>
  <si>
    <t>ｻｲﾃﾞｨﾝｸﾞ(窯業系)</t>
  </si>
  <si>
    <t>その他</t>
  </si>
  <si>
    <t>注；枠組壁工法の場合は、柱、梁接合部の低減は無い。Wee2012の入力において、枠組壁工法構造合板、枠組壁工法石膏ボードを採用すること。</t>
  </si>
  <si>
    <t>1.2.0</t>
  </si>
  <si>
    <t>1.2.0</t>
  </si>
  <si>
    <t>■現場写真1</t>
  </si>
  <si>
    <t>■現場写真2</t>
  </si>
  <si>
    <t>外観写真1</t>
  </si>
  <si>
    <t>外観写真2</t>
  </si>
  <si>
    <t>保護を解除しなくても写真張り付けができます</t>
  </si>
  <si>
    <t>（住宅の全景２面，特徴的な部分等、２枚以上）</t>
  </si>
  <si>
    <t>査時点での診断状況です。今後の経年劣化に対しては十分な維持管理をお願いします。</t>
  </si>
  <si>
    <t>鉄板葺等(軽い建物)</t>
  </si>
  <si>
    <t>２にチェックが入る場合は、現地調査において垂れ壁の配置、垂れ壁厚さ、柱寸法を調査することが必要です。</t>
  </si>
  <si>
    <t>（特徴的な部分等、２枚以上）</t>
  </si>
  <si>
    <t>０００－００－００００</t>
  </si>
  <si>
    <t>○○　○○</t>
  </si>
  <si>
    <t>ＮＯ.○○○（○○）＋</t>
  </si>
  <si>
    <t>徳島県知事　第○○○○○号</t>
  </si>
  <si>
    <t>p3、土塗り壁厚、4m以上の吹き抜けについて、チェックが出来ない不具合訂正</t>
  </si>
  <si>
    <t>2016/04/22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</si>
</sst>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_);[Red]\(0.00\)"/>
    <numFmt numFmtId="179" formatCode="0_ "/>
    <numFmt numFmtId="180" formatCode="0.0"/>
    <numFmt numFmtId="181" formatCode="0.0_ "/>
    <numFmt numFmtId="182" formatCode="0.0_);[Red]\(0.0\)"/>
    <numFmt numFmtId="183" formatCode="0.00;[Red]0.00"/>
    <numFmt numFmtId="184" formatCode="0.0;[Red]0.0"/>
    <numFmt numFmtId="185" formatCode="0;[Red]0"/>
    <numFmt numFmtId="186" formatCode="0.E+00"/>
    <numFmt numFmtId="187" formatCode="&quot;Yes&quot;;&quot;Yes&quot;;&quot;No&quot;"/>
    <numFmt numFmtId="188" formatCode="&quot;True&quot;;&quot;True&quot;;&quot;False&quot;"/>
    <numFmt numFmtId="189" formatCode="&quot;On&quot;;&quot;On&quot;;&quot;Off&quot;"/>
    <numFmt numFmtId="190" formatCode="0.0000_ "/>
    <numFmt numFmtId="191" formatCode="0.000_ "/>
  </numFmts>
  <fonts count="57">
    <font>
      <sz val="12"/>
      <name val="Arial"/>
      <family val="2"/>
    </font>
    <font>
      <b/>
      <sz val="10"/>
      <name val="Arial"/>
      <family val="2"/>
    </font>
    <font>
      <i/>
      <sz val="10"/>
      <name val="Arial"/>
      <family val="2"/>
    </font>
    <font>
      <b/>
      <i/>
      <sz val="10"/>
      <name val="Arial"/>
      <family val="2"/>
    </font>
    <font>
      <sz val="6"/>
      <name val="ＭＳ Ｐゴシック"/>
      <family val="3"/>
    </font>
    <font>
      <sz val="11"/>
      <name val="Arial"/>
      <family val="2"/>
    </font>
    <font>
      <sz val="11"/>
      <name val="ＭＳ ゴシック"/>
      <family val="3"/>
    </font>
    <font>
      <sz val="10"/>
      <name val="ＭＳ ゴシック"/>
      <family val="3"/>
    </font>
    <font>
      <sz val="9"/>
      <name val="MS UI Gothic"/>
      <family val="3"/>
    </font>
    <font>
      <u val="single"/>
      <sz val="12"/>
      <color indexed="12"/>
      <name val="Arial"/>
      <family val="2"/>
    </font>
    <font>
      <u val="single"/>
      <sz val="12"/>
      <color indexed="36"/>
      <name val="Arial"/>
      <family val="2"/>
    </font>
    <font>
      <sz val="12"/>
      <name val="ＭＳ ゴシック"/>
      <family val="3"/>
    </font>
    <font>
      <sz val="12"/>
      <name val="ＭＳ Ｐゴシック"/>
      <family val="3"/>
    </font>
    <font>
      <sz val="14"/>
      <name val="ＭＳ ゴシック"/>
      <family val="3"/>
    </font>
    <font>
      <sz val="14"/>
      <name val="Arial"/>
      <family val="2"/>
    </font>
    <font>
      <sz val="18"/>
      <name val="ＭＳ ゴシック"/>
      <family val="3"/>
    </font>
    <font>
      <sz val="15"/>
      <name val="ＭＳ ゴシック"/>
      <family val="3"/>
    </font>
    <font>
      <sz val="12"/>
      <name val="ＭＳ 明朝"/>
      <family val="1"/>
    </font>
    <font>
      <sz val="6"/>
      <name val="ＭＳ ゴシック"/>
      <family val="3"/>
    </font>
    <font>
      <sz val="11"/>
      <name val="ＭＳ Ｐゴシック"/>
      <family val="3"/>
    </font>
    <font>
      <sz val="9"/>
      <name val="ＭＳ ゴシック"/>
      <family val="3"/>
    </font>
    <font>
      <sz val="11"/>
      <color indexed="10"/>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thin"/>
      <right style="hair"/>
      <top style="thin"/>
      <bottom style="hair"/>
    </border>
    <border>
      <left style="thin"/>
      <right style="hair"/>
      <top style="hair"/>
      <bottom style="hair"/>
    </border>
    <border>
      <left style="thin"/>
      <right style="thin"/>
      <top>
        <color indexed="63"/>
      </top>
      <bottom style="thin"/>
    </border>
    <border>
      <left style="thin"/>
      <right style="thin"/>
      <top style="thin"/>
      <bottom>
        <color indexed="63"/>
      </bottom>
    </border>
    <border>
      <left style="thin"/>
      <right>
        <color indexed="63"/>
      </right>
      <top style="hair"/>
      <bottom>
        <color indexed="63"/>
      </bottom>
    </border>
    <border>
      <left>
        <color indexed="63"/>
      </left>
      <right style="thin"/>
      <top style="thin"/>
      <bottom>
        <color indexed="63"/>
      </bottom>
    </border>
    <border>
      <left>
        <color indexed="63"/>
      </left>
      <right>
        <color indexed="63"/>
      </right>
      <top style="hair"/>
      <bottom>
        <color indexed="63"/>
      </bottom>
    </border>
    <border>
      <left style="thin"/>
      <right>
        <color indexed="63"/>
      </right>
      <top style="hair"/>
      <bottom style="thin"/>
    </border>
    <border>
      <left style="thin"/>
      <right style="hair"/>
      <top>
        <color indexed="63"/>
      </top>
      <bottom style="thin"/>
    </border>
    <border>
      <left style="thin"/>
      <right style="thin"/>
      <top>
        <color indexed="63"/>
      </top>
      <bottom>
        <color indexed="63"/>
      </bottom>
    </border>
    <border>
      <left style="hair"/>
      <right style="thin"/>
      <top>
        <color indexed="63"/>
      </top>
      <bottom style="thin"/>
    </border>
    <border>
      <left style="hair"/>
      <right style="thin"/>
      <top style="thin"/>
      <bottom style="hair"/>
    </border>
    <border>
      <left>
        <color indexed="63"/>
      </left>
      <right style="hair"/>
      <top style="hair"/>
      <bottom style="hair"/>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thin"/>
      <top style="hair"/>
      <bottom style="hair"/>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style="thin"/>
      <right style="hair"/>
      <top style="hair"/>
      <bottom style="thin"/>
    </border>
    <border>
      <left>
        <color indexed="63"/>
      </left>
      <right style="hair"/>
      <top style="thin"/>
      <bottom style="hair"/>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thin"/>
      <bottom>
        <color indexed="63"/>
      </bottom>
    </border>
    <border>
      <left style="hair"/>
      <right style="thin"/>
      <top style="hair"/>
      <bottom style="hair"/>
    </border>
    <border>
      <left style="thin"/>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style="hair"/>
      <top style="thin"/>
      <bottom style="hair"/>
    </border>
    <border>
      <left style="hair"/>
      <right>
        <color indexed="63"/>
      </right>
      <top style="thin"/>
      <bottom style="thin"/>
    </border>
    <border>
      <left style="thin"/>
      <right style="hair"/>
      <top>
        <color indexed="63"/>
      </top>
      <bottom style="hair"/>
    </border>
    <border>
      <left style="thin"/>
      <right style="hair"/>
      <top>
        <color indexed="63"/>
      </top>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style="hair"/>
      <top style="thin"/>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color indexed="63"/>
      </top>
      <bottom style="hair"/>
    </border>
    <border>
      <left style="hair"/>
      <right style="hair"/>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style="hair"/>
    </border>
    <border>
      <left style="dotted"/>
      <right style="dotted"/>
      <top style="thin"/>
      <bottom style="hair"/>
    </border>
    <border>
      <left style="dotted"/>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style="hair"/>
      <right style="thin"/>
      <top style="hair"/>
      <bottom>
        <color indexed="63"/>
      </bottom>
    </border>
    <border>
      <left style="hair"/>
      <right style="thin"/>
      <top>
        <color indexed="63"/>
      </top>
      <bottom style="hair"/>
    </border>
    <border>
      <left style="hair"/>
      <right style="dotted"/>
      <top style="hair"/>
      <bottom style="hair"/>
    </border>
    <border>
      <left style="hair"/>
      <right style="dotted"/>
      <top style="hair"/>
      <bottom style="thin"/>
    </border>
    <border>
      <left style="hair"/>
      <right style="dotted"/>
      <top style="thin"/>
      <bottom style="hair"/>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860">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horizontal="center"/>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33" borderId="20" xfId="0" applyFont="1" applyFill="1" applyBorder="1" applyAlignment="1">
      <alignment/>
    </xf>
    <xf numFmtId="0" fontId="6" fillId="33" borderId="28" xfId="0" applyFont="1" applyFill="1" applyBorder="1" applyAlignment="1">
      <alignment/>
    </xf>
    <xf numFmtId="0" fontId="6" fillId="33"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8" xfId="0" applyFont="1" applyFill="1" applyBorder="1" applyAlignment="1">
      <alignment/>
    </xf>
    <xf numFmtId="0" fontId="6" fillId="0" borderId="11" xfId="0" applyFont="1" applyFill="1" applyBorder="1" applyAlignment="1">
      <alignment/>
    </xf>
    <xf numFmtId="0" fontId="6" fillId="0" borderId="21" xfId="0" applyFont="1" applyFill="1" applyBorder="1" applyAlignment="1">
      <alignment/>
    </xf>
    <xf numFmtId="0" fontId="6" fillId="33" borderId="15"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33" borderId="28" xfId="0" applyFont="1" applyFill="1" applyBorder="1" applyAlignment="1" applyProtection="1">
      <alignment/>
      <protection locked="0"/>
    </xf>
    <xf numFmtId="0" fontId="6" fillId="33" borderId="20" xfId="0" applyFont="1" applyFill="1" applyBorder="1" applyAlignment="1" applyProtection="1">
      <alignment/>
      <protection locked="0"/>
    </xf>
    <xf numFmtId="0" fontId="6" fillId="33" borderId="18" xfId="0" applyFont="1" applyFill="1" applyBorder="1" applyAlignment="1">
      <alignment/>
    </xf>
    <xf numFmtId="0" fontId="6" fillId="33" borderId="22" xfId="0" applyFont="1" applyFill="1" applyBorder="1" applyAlignment="1">
      <alignment/>
    </xf>
    <xf numFmtId="0" fontId="6" fillId="33" borderId="24" xfId="0" applyFont="1" applyFill="1" applyBorder="1" applyAlignment="1">
      <alignment/>
    </xf>
    <xf numFmtId="0" fontId="6" fillId="33" borderId="12" xfId="0" applyFont="1" applyFill="1" applyBorder="1" applyAlignment="1">
      <alignment/>
    </xf>
    <xf numFmtId="0" fontId="6" fillId="33" borderId="25" xfId="0" applyFont="1" applyFill="1" applyBorder="1" applyAlignment="1">
      <alignment/>
    </xf>
    <xf numFmtId="0" fontId="6" fillId="33" borderId="32" xfId="0" applyFont="1" applyFill="1" applyBorder="1" applyAlignment="1">
      <alignment/>
    </xf>
    <xf numFmtId="0" fontId="6" fillId="33" borderId="33" xfId="0" applyFont="1" applyFill="1" applyBorder="1" applyAlignment="1">
      <alignment/>
    </xf>
    <xf numFmtId="0" fontId="6" fillId="33" borderId="11" xfId="0" applyFont="1" applyFill="1" applyBorder="1" applyAlignment="1">
      <alignment/>
    </xf>
    <xf numFmtId="0" fontId="6" fillId="33" borderId="21" xfId="0" applyFont="1" applyFill="1" applyBorder="1" applyAlignment="1">
      <alignment/>
    </xf>
    <xf numFmtId="0" fontId="6" fillId="33" borderId="34" xfId="0" applyFont="1" applyFill="1" applyBorder="1" applyAlignment="1">
      <alignment/>
    </xf>
    <xf numFmtId="0" fontId="6" fillId="33" borderId="35" xfId="0" applyFont="1" applyFill="1" applyBorder="1" applyAlignment="1">
      <alignment/>
    </xf>
    <xf numFmtId="0" fontId="6" fillId="0" borderId="0" xfId="0" applyFont="1" applyBorder="1" applyAlignment="1">
      <alignment horizontal="center"/>
    </xf>
    <xf numFmtId="0" fontId="6" fillId="33" borderId="25" xfId="0" applyFont="1" applyFill="1" applyBorder="1" applyAlignment="1" applyProtection="1">
      <alignment/>
      <protection locked="0"/>
    </xf>
    <xf numFmtId="0" fontId="6" fillId="33" borderId="26" xfId="0" applyFont="1" applyFill="1" applyBorder="1" applyAlignment="1" applyProtection="1">
      <alignment/>
      <protection locked="0"/>
    </xf>
    <xf numFmtId="0" fontId="6" fillId="33" borderId="17" xfId="0" applyFont="1" applyFill="1" applyBorder="1" applyAlignment="1" applyProtection="1">
      <alignment/>
      <protection locked="0"/>
    </xf>
    <xf numFmtId="0" fontId="6" fillId="0" borderId="20" xfId="0" applyFont="1" applyFill="1" applyBorder="1" applyAlignment="1">
      <alignment/>
    </xf>
    <xf numFmtId="0" fontId="6" fillId="0" borderId="0" xfId="0" applyNumberFormat="1" applyFont="1" applyBorder="1" applyAlignment="1">
      <alignment/>
    </xf>
    <xf numFmtId="0" fontId="0" fillId="0" borderId="0" xfId="0" applyNumberFormat="1" applyAlignment="1">
      <alignment/>
    </xf>
    <xf numFmtId="0" fontId="0" fillId="0" borderId="11" xfId="0" applyFill="1" applyBorder="1" applyAlignment="1">
      <alignment/>
    </xf>
    <xf numFmtId="0" fontId="12" fillId="0" borderId="21" xfId="0" applyFont="1" applyFill="1" applyBorder="1" applyAlignment="1">
      <alignment/>
    </xf>
    <xf numFmtId="0" fontId="6" fillId="0" borderId="11" xfId="0" applyFont="1" applyFill="1" applyBorder="1" applyAlignment="1">
      <alignment/>
    </xf>
    <xf numFmtId="0" fontId="6" fillId="0" borderId="0" xfId="0" applyFont="1" applyBorder="1" applyAlignment="1" applyProtection="1">
      <alignment/>
      <protection locked="0"/>
    </xf>
    <xf numFmtId="183" fontId="6" fillId="0" borderId="0" xfId="0" applyNumberFormat="1" applyFont="1" applyBorder="1" applyAlignment="1">
      <alignment/>
    </xf>
    <xf numFmtId="0" fontId="0" fillId="33" borderId="11" xfId="0" applyFill="1" applyBorder="1" applyAlignment="1" applyProtection="1">
      <alignment/>
      <protection locked="0"/>
    </xf>
    <xf numFmtId="0" fontId="6" fillId="33" borderId="11" xfId="0" applyFont="1" applyFill="1" applyBorder="1" applyAlignment="1" applyProtection="1">
      <alignment/>
      <protection locked="0"/>
    </xf>
    <xf numFmtId="0" fontId="6" fillId="33" borderId="36" xfId="0" applyFont="1" applyFill="1" applyBorder="1" applyAlignment="1">
      <alignment/>
    </xf>
    <xf numFmtId="0" fontId="6" fillId="33" borderId="24" xfId="0" applyFont="1" applyFill="1" applyBorder="1" applyAlignment="1" applyProtection="1">
      <alignment/>
      <protection locked="0"/>
    </xf>
    <xf numFmtId="0" fontId="6" fillId="33" borderId="14" xfId="0" applyFont="1" applyFill="1" applyBorder="1" applyAlignment="1" applyProtection="1">
      <alignment/>
      <protection locked="0"/>
    </xf>
    <xf numFmtId="0" fontId="6" fillId="33" borderId="19" xfId="0" applyFont="1" applyFill="1" applyBorder="1" applyAlignment="1" applyProtection="1">
      <alignment/>
      <protection locked="0"/>
    </xf>
    <xf numFmtId="0" fontId="6" fillId="33" borderId="30"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7" xfId="0" applyFont="1" applyFill="1" applyBorder="1" applyAlignment="1" applyProtection="1">
      <alignment/>
      <protection locked="0"/>
    </xf>
    <xf numFmtId="0" fontId="6" fillId="0" borderId="0" xfId="0" applyFont="1" applyBorder="1" applyAlignment="1" applyProtection="1">
      <alignment/>
      <protection/>
    </xf>
    <xf numFmtId="0" fontId="6" fillId="0" borderId="0" xfId="0" applyFont="1" applyBorder="1" applyAlignment="1" quotePrefix="1">
      <alignment/>
    </xf>
    <xf numFmtId="0" fontId="6" fillId="0" borderId="22" xfId="0" applyFont="1" applyFill="1" applyBorder="1" applyAlignment="1">
      <alignment/>
    </xf>
    <xf numFmtId="0" fontId="6" fillId="0" borderId="12" xfId="0" applyFont="1" applyFill="1" applyBorder="1" applyAlignment="1">
      <alignment/>
    </xf>
    <xf numFmtId="0" fontId="6" fillId="0" borderId="25" xfId="0" applyFont="1" applyFill="1" applyBorder="1" applyAlignment="1">
      <alignment/>
    </xf>
    <xf numFmtId="0" fontId="6" fillId="0" borderId="0" xfId="0" applyFont="1" applyBorder="1" applyAlignment="1">
      <alignment horizontal="center" vertical="center"/>
    </xf>
    <xf numFmtId="0" fontId="6" fillId="0" borderId="37" xfId="0" applyFont="1" applyBorder="1" applyAlignment="1">
      <alignment/>
    </xf>
    <xf numFmtId="0" fontId="6" fillId="0" borderId="27" xfId="0" applyFont="1" applyBorder="1" applyAlignment="1">
      <alignment/>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0" xfId="0" applyBorder="1" applyAlignment="1">
      <alignment/>
    </xf>
    <xf numFmtId="179" fontId="6" fillId="33" borderId="18" xfId="0" applyNumberFormat="1" applyFont="1" applyFill="1" applyBorder="1" applyAlignment="1" applyProtection="1">
      <alignment/>
      <protection locked="0"/>
    </xf>
    <xf numFmtId="0" fontId="6" fillId="0" borderId="0" xfId="0" applyFont="1" applyBorder="1" applyAlignment="1">
      <alignment/>
    </xf>
    <xf numFmtId="0" fontId="0" fillId="0" borderId="0" xfId="0" applyBorder="1" applyAlignment="1">
      <alignment horizontal="center" vertical="center"/>
    </xf>
    <xf numFmtId="179" fontId="6" fillId="0" borderId="0" xfId="0" applyNumberFormat="1" applyFont="1" applyFill="1" applyBorder="1" applyAlignment="1" applyProtection="1">
      <alignment/>
      <protection locked="0"/>
    </xf>
    <xf numFmtId="0" fontId="13" fillId="0" borderId="0" xfId="0" applyFont="1" applyBorder="1" applyAlignment="1">
      <alignment vertical="center"/>
    </xf>
    <xf numFmtId="0" fontId="6" fillId="0" borderId="19" xfId="0" applyFont="1" applyFill="1" applyBorder="1" applyAlignment="1">
      <alignment/>
    </xf>
    <xf numFmtId="0" fontId="6" fillId="0" borderId="36" xfId="0" applyFont="1" applyBorder="1" applyAlignment="1">
      <alignment/>
    </xf>
    <xf numFmtId="0" fontId="6" fillId="0" borderId="38" xfId="0" applyFont="1" applyBorder="1" applyAlignment="1">
      <alignment/>
    </xf>
    <xf numFmtId="0" fontId="6" fillId="33" borderId="39" xfId="0" applyFont="1" applyFill="1" applyBorder="1" applyAlignment="1">
      <alignment/>
    </xf>
    <xf numFmtId="0" fontId="12" fillId="0" borderId="0" xfId="0" applyFont="1" applyFill="1" applyBorder="1" applyAlignment="1">
      <alignment/>
    </xf>
    <xf numFmtId="0" fontId="6" fillId="0" borderId="0" xfId="0" applyFont="1" applyFill="1" applyBorder="1" applyAlignment="1" applyProtection="1">
      <alignment/>
      <protection locked="0"/>
    </xf>
    <xf numFmtId="0" fontId="13" fillId="0" borderId="0" xfId="0" applyFont="1" applyBorder="1" applyAlignment="1">
      <alignment/>
    </xf>
    <xf numFmtId="0" fontId="0" fillId="0" borderId="0" xfId="0" applyBorder="1" applyAlignment="1">
      <alignment horizontal="center"/>
    </xf>
    <xf numFmtId="14" fontId="6" fillId="0" borderId="0" xfId="0" applyNumberFormat="1" applyFont="1" applyBorder="1" applyAlignment="1">
      <alignment horizontal="center" vertic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Border="1" applyAlignment="1" applyProtection="1">
      <alignment/>
      <protection/>
    </xf>
    <xf numFmtId="0" fontId="6" fillId="33" borderId="22" xfId="0" applyFont="1" applyFill="1" applyBorder="1" applyAlignment="1" applyProtection="1">
      <alignment/>
      <protection locked="0"/>
    </xf>
    <xf numFmtId="0" fontId="6" fillId="0" borderId="23" xfId="0" applyFont="1" applyFill="1" applyBorder="1" applyAlignment="1" applyProtection="1">
      <alignment/>
      <protection/>
    </xf>
    <xf numFmtId="0" fontId="6" fillId="0" borderId="26" xfId="0" applyFont="1" applyFill="1" applyBorder="1" applyAlignment="1" applyProtection="1">
      <alignment/>
      <protection/>
    </xf>
    <xf numFmtId="0" fontId="15" fillId="0" borderId="0" xfId="0" applyFont="1" applyBorder="1" applyAlignment="1">
      <alignment/>
    </xf>
    <xf numFmtId="0" fontId="6" fillId="33" borderId="18" xfId="0" applyFont="1" applyFill="1" applyBorder="1" applyAlignment="1" applyProtection="1">
      <alignment/>
      <protection locked="0"/>
    </xf>
    <xf numFmtId="0" fontId="6" fillId="0" borderId="20" xfId="0" applyFont="1" applyBorder="1" applyAlignment="1">
      <alignment vertical="top"/>
    </xf>
    <xf numFmtId="0" fontId="6" fillId="0" borderId="10" xfId="0" applyFont="1" applyBorder="1" applyAlignment="1">
      <alignment vertical="top"/>
    </xf>
    <xf numFmtId="0" fontId="6" fillId="0" borderId="40" xfId="0" applyFont="1" applyBorder="1" applyAlignment="1">
      <alignment horizontal="center" vertical="center"/>
    </xf>
    <xf numFmtId="0" fontId="12"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xf>
    <xf numFmtId="0" fontId="6" fillId="0" borderId="14" xfId="0" applyFont="1"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6" fillId="0" borderId="17" xfId="0" applyFont="1" applyFill="1" applyBorder="1" applyAlignment="1">
      <alignment/>
    </xf>
    <xf numFmtId="0" fontId="6" fillId="0" borderId="24" xfId="0" applyFont="1" applyFill="1" applyBorder="1" applyAlignment="1">
      <alignment/>
    </xf>
    <xf numFmtId="0" fontId="6" fillId="0" borderId="18" xfId="0" applyFont="1" applyBorder="1" applyAlignment="1" applyProtection="1">
      <alignment/>
      <protection locked="0"/>
    </xf>
    <xf numFmtId="0" fontId="6" fillId="0" borderId="21" xfId="0" applyFont="1" applyBorder="1" applyAlignment="1" applyProtection="1">
      <alignment/>
      <protection locked="0"/>
    </xf>
    <xf numFmtId="0" fontId="6" fillId="0" borderId="27" xfId="0" applyFont="1" applyBorder="1" applyAlignment="1" applyProtection="1">
      <alignment/>
      <protection locked="0"/>
    </xf>
    <xf numFmtId="0" fontId="6" fillId="0" borderId="35" xfId="0" applyFont="1" applyBorder="1" applyAlignment="1" applyProtection="1">
      <alignment/>
      <protection locked="0"/>
    </xf>
    <xf numFmtId="0" fontId="6" fillId="0" borderId="41" xfId="0" applyFont="1" applyBorder="1" applyAlignment="1" applyProtection="1">
      <alignment/>
      <protection locked="0"/>
    </xf>
    <xf numFmtId="0" fontId="6" fillId="0" borderId="34" xfId="0" applyFont="1" applyBorder="1" applyAlignment="1" applyProtection="1">
      <alignment/>
      <protection locked="0"/>
    </xf>
    <xf numFmtId="0" fontId="5"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pplyProtection="1">
      <alignment/>
      <protection/>
    </xf>
    <xf numFmtId="0" fontId="6" fillId="0" borderId="0" xfId="0" applyFont="1" applyFill="1" applyBorder="1" applyAlignment="1" applyProtection="1">
      <alignment/>
      <protection locked="0"/>
    </xf>
    <xf numFmtId="182" fontId="6" fillId="0" borderId="0" xfId="0" applyNumberFormat="1" applyFont="1" applyBorder="1" applyAlignment="1">
      <alignment/>
    </xf>
    <xf numFmtId="182" fontId="0" fillId="0" borderId="0" xfId="0" applyNumberFormat="1" applyBorder="1" applyAlignment="1">
      <alignment/>
    </xf>
    <xf numFmtId="0" fontId="6"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6" fillId="0" borderId="42" xfId="0" applyFont="1" applyBorder="1" applyAlignment="1">
      <alignment/>
    </xf>
    <xf numFmtId="0" fontId="6" fillId="0" borderId="43" xfId="0" applyFont="1" applyBorder="1" applyAlignment="1">
      <alignment/>
    </xf>
    <xf numFmtId="0" fontId="16" fillId="0" borderId="0" xfId="0" applyFont="1" applyAlignment="1">
      <alignment/>
    </xf>
    <xf numFmtId="0" fontId="6" fillId="33" borderId="24" xfId="0" applyFont="1" applyFill="1" applyBorder="1" applyAlignment="1" applyProtection="1">
      <alignment/>
      <protection locked="0"/>
    </xf>
    <xf numFmtId="0" fontId="0" fillId="33" borderId="25" xfId="0" applyFill="1" applyBorder="1" applyAlignment="1" applyProtection="1">
      <alignment/>
      <protection locked="0"/>
    </xf>
    <xf numFmtId="0" fontId="0" fillId="0" borderId="25" xfId="0" applyBorder="1" applyAlignment="1" applyProtection="1">
      <alignment/>
      <protection locked="0"/>
    </xf>
    <xf numFmtId="0" fontId="6" fillId="0" borderId="19" xfId="0" applyFont="1" applyFill="1" applyBorder="1" applyAlignment="1" applyProtection="1">
      <alignment/>
      <protection locked="0"/>
    </xf>
    <xf numFmtId="0" fontId="6" fillId="0" borderId="19" xfId="0" applyFont="1" applyFill="1" applyBorder="1" applyAlignment="1" applyProtection="1">
      <alignment/>
      <protection locked="0"/>
    </xf>
    <xf numFmtId="0" fontId="6" fillId="0" borderId="37" xfId="0" applyFont="1" applyFill="1" applyBorder="1" applyAlignment="1">
      <alignment/>
    </xf>
    <xf numFmtId="0" fontId="6" fillId="0" borderId="16" xfId="0" applyFont="1" applyFill="1" applyBorder="1" applyAlignment="1" applyProtection="1">
      <alignment/>
      <protection locked="0"/>
    </xf>
    <xf numFmtId="0" fontId="6" fillId="0" borderId="16" xfId="0" applyFont="1" applyFill="1" applyBorder="1" applyAlignment="1">
      <alignment/>
    </xf>
    <xf numFmtId="0" fontId="6" fillId="0" borderId="16" xfId="0" applyFont="1" applyFill="1" applyBorder="1" applyAlignment="1">
      <alignment/>
    </xf>
    <xf numFmtId="0" fontId="6" fillId="0" borderId="30" xfId="0" applyFont="1" applyBorder="1" applyAlignment="1" applyProtection="1">
      <alignment/>
      <protection locked="0"/>
    </xf>
    <xf numFmtId="0" fontId="6" fillId="0" borderId="30" xfId="0" applyFont="1" applyFill="1" applyBorder="1" applyAlignment="1" applyProtection="1">
      <alignment/>
      <protection locked="0"/>
    </xf>
    <xf numFmtId="0" fontId="6" fillId="0" borderId="39" xfId="0" applyFont="1" applyFill="1" applyBorder="1" applyAlignment="1">
      <alignment/>
    </xf>
    <xf numFmtId="0" fontId="13" fillId="0" borderId="0" xfId="0" applyFont="1" applyFill="1" applyBorder="1" applyAlignment="1">
      <alignment/>
    </xf>
    <xf numFmtId="0" fontId="17" fillId="0" borderId="0" xfId="0" applyFont="1" applyBorder="1" applyAlignment="1">
      <alignment/>
    </xf>
    <xf numFmtId="0" fontId="6" fillId="33" borderId="11" xfId="0" applyFont="1" applyFill="1" applyBorder="1" applyAlignment="1" applyProtection="1">
      <alignment/>
      <protection locked="0"/>
    </xf>
    <xf numFmtId="0" fontId="6" fillId="0" borderId="21" xfId="0" applyFont="1" applyFill="1" applyBorder="1" applyAlignment="1">
      <alignment/>
    </xf>
    <xf numFmtId="0" fontId="6" fillId="0" borderId="44" xfId="0" applyFont="1" applyBorder="1" applyAlignment="1" applyProtection="1">
      <alignment/>
      <protection locked="0"/>
    </xf>
    <xf numFmtId="0" fontId="11" fillId="0" borderId="37" xfId="0" applyFont="1" applyBorder="1" applyAlignment="1">
      <alignment vertical="center" wrapText="1"/>
    </xf>
    <xf numFmtId="0" fontId="11" fillId="0" borderId="16" xfId="0" applyFont="1" applyBorder="1" applyAlignment="1">
      <alignment vertical="center" wrapText="1"/>
    </xf>
    <xf numFmtId="0" fontId="6" fillId="0" borderId="45" xfId="0" applyFont="1" applyFill="1" applyBorder="1" applyAlignment="1" applyProtection="1">
      <alignment horizontal="center"/>
      <protection locked="0"/>
    </xf>
    <xf numFmtId="0" fontId="6" fillId="33" borderId="14" xfId="0" applyFont="1" applyFill="1" applyBorder="1" applyAlignment="1">
      <alignment/>
    </xf>
    <xf numFmtId="0" fontId="6" fillId="33" borderId="15" xfId="0" applyFont="1" applyFill="1" applyBorder="1" applyAlignment="1">
      <alignment/>
    </xf>
    <xf numFmtId="0" fontId="0" fillId="0" borderId="14" xfId="0" applyBorder="1" applyAlignment="1">
      <alignment/>
    </xf>
    <xf numFmtId="181" fontId="6" fillId="0" borderId="35" xfId="0" applyNumberFormat="1" applyFont="1" applyBorder="1" applyAlignment="1">
      <alignment horizontal="center" vertical="center"/>
    </xf>
    <xf numFmtId="0" fontId="6" fillId="0" borderId="34" xfId="0" applyFont="1" applyBorder="1" applyAlignment="1">
      <alignment horizontal="center" vertical="center"/>
    </xf>
    <xf numFmtId="183" fontId="6" fillId="0" borderId="0" xfId="0" applyNumberFormat="1" applyFont="1" applyAlignment="1">
      <alignment/>
    </xf>
    <xf numFmtId="0" fontId="0" fillId="0" borderId="46" xfId="0" applyBorder="1" applyAlignment="1">
      <alignment/>
    </xf>
    <xf numFmtId="0" fontId="0" fillId="0" borderId="34" xfId="0" applyBorder="1" applyAlignment="1">
      <alignment vertical="center" textRotation="255" wrapText="1"/>
    </xf>
    <xf numFmtId="0" fontId="0" fillId="0" borderId="47" xfId="0" applyBorder="1" applyAlignment="1">
      <alignment/>
    </xf>
    <xf numFmtId="0" fontId="6" fillId="0" borderId="48" xfId="0" applyFont="1" applyBorder="1" applyAlignment="1">
      <alignment/>
    </xf>
    <xf numFmtId="183" fontId="6" fillId="0" borderId="48" xfId="0" applyNumberFormat="1" applyFont="1" applyBorder="1" applyAlignment="1">
      <alignment/>
    </xf>
    <xf numFmtId="0" fontId="6" fillId="0" borderId="49" xfId="0" applyFont="1" applyBorder="1" applyAlignment="1">
      <alignment/>
    </xf>
    <xf numFmtId="0" fontId="6" fillId="33" borderId="46" xfId="0" applyFont="1" applyFill="1" applyBorder="1" applyAlignment="1">
      <alignment/>
    </xf>
    <xf numFmtId="0" fontId="6" fillId="0" borderId="11" xfId="0" applyFont="1" applyFill="1" applyBorder="1" applyAlignment="1" applyProtection="1">
      <alignment/>
      <protection locked="0"/>
    </xf>
    <xf numFmtId="177" fontId="0" fillId="0" borderId="0" xfId="0" applyNumberFormat="1" applyBorder="1" applyAlignment="1">
      <alignment horizontal="center"/>
    </xf>
    <xf numFmtId="0" fontId="6" fillId="0" borderId="0" xfId="0" applyFont="1" applyBorder="1" applyAlignment="1">
      <alignment horizontal="right"/>
    </xf>
    <xf numFmtId="184" fontId="6" fillId="0" borderId="0" xfId="0" applyNumberFormat="1" applyFont="1" applyBorder="1" applyAlignment="1">
      <alignment/>
    </xf>
    <xf numFmtId="184" fontId="6" fillId="0" borderId="48" xfId="0" applyNumberFormat="1" applyFont="1" applyBorder="1" applyAlignment="1">
      <alignment/>
    </xf>
    <xf numFmtId="0" fontId="6" fillId="0" borderId="50" xfId="0" applyFont="1" applyBorder="1" applyAlignment="1">
      <alignment/>
    </xf>
    <xf numFmtId="0" fontId="6" fillId="0" borderId="27" xfId="0" applyFont="1" applyBorder="1" applyAlignment="1">
      <alignment horizontal="center" vertical="center"/>
    </xf>
    <xf numFmtId="0" fontId="6" fillId="0" borderId="27" xfId="0" applyFont="1" applyBorder="1" applyAlignment="1">
      <alignment shrinkToFit="1"/>
    </xf>
    <xf numFmtId="0" fontId="6" fillId="33" borderId="27" xfId="0" applyFont="1" applyFill="1" applyBorder="1" applyAlignment="1">
      <alignment/>
    </xf>
    <xf numFmtId="0" fontId="6" fillId="33" borderId="34" xfId="0" applyFont="1" applyFill="1" applyBorder="1" applyAlignment="1" applyProtection="1" quotePrefix="1">
      <alignment/>
      <protection/>
    </xf>
    <xf numFmtId="0" fontId="20" fillId="33" borderId="11" xfId="0" applyFont="1" applyFill="1" applyBorder="1" applyAlignment="1">
      <alignment/>
    </xf>
    <xf numFmtId="0" fontId="6" fillId="33" borderId="37" xfId="0" applyFont="1" applyFill="1" applyBorder="1" applyAlignment="1">
      <alignment/>
    </xf>
    <xf numFmtId="0" fontId="6" fillId="33" borderId="17" xfId="0" applyFont="1" applyFill="1" applyBorder="1" applyAlignment="1">
      <alignment/>
    </xf>
    <xf numFmtId="183" fontId="6" fillId="0" borderId="0" xfId="0" applyNumberFormat="1" applyFont="1" applyBorder="1" applyAlignment="1">
      <alignment/>
    </xf>
    <xf numFmtId="0" fontId="6" fillId="0" borderId="48" xfId="0" applyFont="1" applyBorder="1" applyAlignment="1" applyProtection="1">
      <alignment/>
      <protection/>
    </xf>
    <xf numFmtId="183" fontId="6" fillId="0" borderId="49" xfId="0" applyNumberFormat="1" applyFont="1" applyBorder="1" applyAlignment="1">
      <alignment/>
    </xf>
    <xf numFmtId="0" fontId="0" fillId="0" borderId="0" xfId="0" applyBorder="1" applyAlignment="1">
      <alignment horizontal="right" vertical="center"/>
    </xf>
    <xf numFmtId="0" fontId="6" fillId="0" borderId="0" xfId="0" applyFont="1" applyBorder="1" applyAlignment="1">
      <alignment horizontal="left" vertical="center"/>
    </xf>
    <xf numFmtId="0" fontId="6" fillId="0" borderId="30" xfId="0" applyFont="1" applyFill="1" applyBorder="1" applyAlignment="1">
      <alignment/>
    </xf>
    <xf numFmtId="0" fontId="6" fillId="0" borderId="44" xfId="0" applyFont="1" applyBorder="1" applyAlignment="1">
      <alignment/>
    </xf>
    <xf numFmtId="0" fontId="6" fillId="0" borderId="19" xfId="0" applyFont="1" applyBorder="1" applyAlignment="1">
      <alignment vertical="top"/>
    </xf>
    <xf numFmtId="0" fontId="0" fillId="0" borderId="0" xfId="0" applyBorder="1" applyAlignment="1">
      <alignment vertical="top"/>
    </xf>
    <xf numFmtId="0" fontId="21" fillId="0" borderId="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33" borderId="35" xfId="0" applyFont="1" applyFill="1" applyBorder="1" applyAlignment="1" applyProtection="1">
      <alignment/>
      <protection locked="0"/>
    </xf>
    <xf numFmtId="0" fontId="6" fillId="33" borderId="54" xfId="0" applyFont="1" applyFill="1" applyBorder="1" applyAlignment="1" applyProtection="1">
      <alignment/>
      <protection locked="0"/>
    </xf>
    <xf numFmtId="0" fontId="6" fillId="33" borderId="34" xfId="0" applyFont="1" applyFill="1" applyBorder="1" applyAlignment="1" applyProtection="1">
      <alignment/>
      <protection locked="0"/>
    </xf>
    <xf numFmtId="0" fontId="6" fillId="33" borderId="36" xfId="0" applyFont="1" applyFill="1" applyBorder="1" applyAlignment="1" applyProtection="1">
      <alignment/>
      <protection locked="0"/>
    </xf>
    <xf numFmtId="0" fontId="0" fillId="33" borderId="28" xfId="0" applyFill="1" applyBorder="1" applyAlignment="1" applyProtection="1">
      <alignment/>
      <protection locked="0"/>
    </xf>
    <xf numFmtId="0" fontId="0" fillId="33" borderId="24" xfId="0" applyFill="1" applyBorder="1" applyAlignment="1" applyProtection="1">
      <alignment/>
      <protection locked="0"/>
    </xf>
    <xf numFmtId="0" fontId="0" fillId="33" borderId="36" xfId="0" applyFill="1" applyBorder="1" applyAlignment="1" applyProtection="1">
      <alignment/>
      <protection locked="0"/>
    </xf>
    <xf numFmtId="0" fontId="0" fillId="33" borderId="39" xfId="0" applyFill="1" applyBorder="1" applyAlignment="1" applyProtection="1">
      <alignment/>
      <protection locked="0"/>
    </xf>
    <xf numFmtId="0" fontId="0" fillId="0" borderId="0" xfId="0" applyFill="1" applyBorder="1" applyAlignment="1">
      <alignment/>
    </xf>
    <xf numFmtId="183" fontId="6" fillId="33" borderId="49" xfId="0" applyNumberFormat="1" applyFont="1" applyFill="1" applyBorder="1" applyAlignment="1" applyProtection="1">
      <alignment/>
      <protection locked="0"/>
    </xf>
    <xf numFmtId="0" fontId="6" fillId="0" borderId="29" xfId="0" applyFont="1" applyFill="1" applyBorder="1" applyAlignment="1">
      <alignment/>
    </xf>
    <xf numFmtId="0" fontId="6" fillId="0" borderId="55" xfId="0" applyFont="1" applyBorder="1" applyAlignment="1">
      <alignment/>
    </xf>
    <xf numFmtId="0" fontId="6" fillId="0" borderId="29" xfId="0" applyFont="1" applyBorder="1" applyAlignment="1">
      <alignment/>
    </xf>
    <xf numFmtId="0" fontId="6" fillId="0" borderId="48" xfId="0" applyFont="1" applyBorder="1" applyAlignment="1">
      <alignment horizontal="center"/>
    </xf>
    <xf numFmtId="0" fontId="0" fillId="0" borderId="12" xfId="0" applyBorder="1" applyAlignment="1">
      <alignment/>
    </xf>
    <xf numFmtId="0" fontId="0" fillId="0" borderId="23" xfId="0" applyBorder="1" applyAlignment="1">
      <alignment/>
    </xf>
    <xf numFmtId="0" fontId="0" fillId="0" borderId="0" xfId="0" applyBorder="1" applyAlignment="1">
      <alignment vertical="center" wrapText="1"/>
    </xf>
    <xf numFmtId="0" fontId="6" fillId="0" borderId="31" xfId="0" applyFont="1" applyBorder="1" applyAlignment="1">
      <alignment/>
    </xf>
    <xf numFmtId="0" fontId="0" fillId="0" borderId="10" xfId="0" applyBorder="1" applyAlignment="1">
      <alignment/>
    </xf>
    <xf numFmtId="0" fontId="0" fillId="0" borderId="17" xfId="0" applyBorder="1" applyAlignment="1">
      <alignment/>
    </xf>
    <xf numFmtId="0" fontId="6" fillId="0" borderId="56" xfId="0" applyFont="1" applyBorder="1" applyAlignment="1">
      <alignment/>
    </xf>
    <xf numFmtId="0" fontId="6" fillId="0" borderId="0" xfId="0" applyFont="1" applyBorder="1" applyAlignment="1">
      <alignment vertical="top"/>
    </xf>
    <xf numFmtId="0" fontId="6" fillId="0" borderId="49" xfId="0" applyFont="1" applyBorder="1" applyAlignment="1">
      <alignment horizontal="center"/>
    </xf>
    <xf numFmtId="0" fontId="11" fillId="0" borderId="18" xfId="0" applyFont="1" applyBorder="1" applyAlignment="1">
      <alignment/>
    </xf>
    <xf numFmtId="183" fontId="6" fillId="0" borderId="13" xfId="0" applyNumberFormat="1" applyFont="1" applyBorder="1" applyAlignment="1">
      <alignment/>
    </xf>
    <xf numFmtId="0" fontId="6" fillId="0" borderId="56" xfId="0" applyFont="1" applyFill="1" applyBorder="1" applyAlignment="1">
      <alignment/>
    </xf>
    <xf numFmtId="0" fontId="6" fillId="33" borderId="57" xfId="0" applyFont="1" applyFill="1" applyBorder="1" applyAlignment="1">
      <alignment/>
    </xf>
    <xf numFmtId="0" fontId="6" fillId="33" borderId="32" xfId="0" applyFont="1" applyFill="1" applyBorder="1" applyAlignment="1">
      <alignment horizontal="right" shrinkToFit="1"/>
    </xf>
    <xf numFmtId="0" fontId="6" fillId="33" borderId="58" xfId="0" applyFont="1" applyFill="1" applyBorder="1" applyAlignment="1">
      <alignment horizontal="right"/>
    </xf>
    <xf numFmtId="49" fontId="6" fillId="0" borderId="0" xfId="0" applyNumberFormat="1" applyFont="1" applyFill="1" applyBorder="1" applyAlignment="1" applyProtection="1">
      <alignment horizontal="center"/>
      <protection/>
    </xf>
    <xf numFmtId="0" fontId="0" fillId="0" borderId="0" xfId="0" applyFill="1" applyBorder="1" applyAlignment="1">
      <alignment vertical="top" wrapText="1"/>
    </xf>
    <xf numFmtId="0" fontId="6" fillId="33" borderId="59" xfId="0" applyFont="1" applyFill="1" applyBorder="1" applyAlignment="1">
      <alignment/>
    </xf>
    <xf numFmtId="0" fontId="6" fillId="33" borderId="44" xfId="0" applyFont="1" applyFill="1" applyBorder="1" applyAlignment="1">
      <alignment horizontal="center"/>
    </xf>
    <xf numFmtId="0" fontId="0" fillId="33" borderId="57" xfId="0" applyFill="1" applyBorder="1" applyAlignment="1">
      <alignment/>
    </xf>
    <xf numFmtId="49" fontId="6" fillId="0" borderId="60" xfId="0" applyNumberFormat="1" applyFont="1" applyFill="1" applyBorder="1" applyAlignment="1" applyProtection="1">
      <alignment/>
      <protection/>
    </xf>
    <xf numFmtId="0" fontId="6" fillId="0" borderId="61" xfId="0" applyFont="1" applyBorder="1" applyAlignment="1">
      <alignment/>
    </xf>
    <xf numFmtId="0" fontId="6" fillId="33" borderId="62" xfId="0" applyFont="1" applyFill="1" applyBorder="1" applyAlignment="1">
      <alignment/>
    </xf>
    <xf numFmtId="0" fontId="0" fillId="0" borderId="61" xfId="0" applyBorder="1" applyAlignment="1">
      <alignment horizontal="center"/>
    </xf>
    <xf numFmtId="0" fontId="6" fillId="0" borderId="33" xfId="0" applyFont="1" applyBorder="1" applyAlignment="1" applyProtection="1">
      <alignment/>
      <protection locked="0"/>
    </xf>
    <xf numFmtId="0" fontId="6" fillId="0" borderId="63" xfId="0" applyFont="1" applyFill="1" applyBorder="1" applyAlignment="1">
      <alignment/>
    </xf>
    <xf numFmtId="0" fontId="6" fillId="0" borderId="64" xfId="0" applyFont="1" applyBorder="1" applyAlignment="1">
      <alignment horizontal="center"/>
    </xf>
    <xf numFmtId="0" fontId="6" fillId="0" borderId="33" xfId="0" applyFont="1" applyBorder="1" applyAlignment="1">
      <alignment horizontal="center"/>
    </xf>
    <xf numFmtId="0" fontId="6" fillId="33" borderId="59" xfId="0" applyFont="1" applyFill="1" applyBorder="1" applyAlignment="1">
      <alignment/>
    </xf>
    <xf numFmtId="0" fontId="6" fillId="33" borderId="59" xfId="0" applyFont="1" applyFill="1" applyBorder="1" applyAlignment="1" applyProtection="1">
      <alignment/>
      <protection locked="0"/>
    </xf>
    <xf numFmtId="0" fontId="6" fillId="33" borderId="44" xfId="0" applyFont="1" applyFill="1" applyBorder="1" applyAlignment="1" applyProtection="1">
      <alignment/>
      <protection locked="0"/>
    </xf>
    <xf numFmtId="0" fontId="6" fillId="33" borderId="57" xfId="0" applyFont="1" applyFill="1" applyBorder="1" applyAlignment="1" applyProtection="1">
      <alignment/>
      <protection locked="0"/>
    </xf>
    <xf numFmtId="0" fontId="6"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6" fillId="33" borderId="22" xfId="0" applyFont="1" applyFill="1" applyBorder="1" applyAlignment="1" applyProtection="1">
      <alignment/>
      <protection/>
    </xf>
    <xf numFmtId="0" fontId="6" fillId="0" borderId="29" xfId="0" applyFont="1" applyFill="1" applyBorder="1" applyAlignment="1" applyProtection="1">
      <alignment/>
      <protection/>
    </xf>
    <xf numFmtId="0" fontId="6" fillId="0" borderId="12" xfId="0" applyFont="1" applyFill="1" applyBorder="1" applyAlignment="1" applyProtection="1">
      <alignment/>
      <protection/>
    </xf>
    <xf numFmtId="0" fontId="6" fillId="33" borderId="24" xfId="0" applyFont="1" applyFill="1" applyBorder="1" applyAlignment="1" applyProtection="1">
      <alignment/>
      <protection/>
    </xf>
    <xf numFmtId="0" fontId="6" fillId="33" borderId="20" xfId="0" applyFont="1" applyFill="1" applyBorder="1" applyAlignment="1" applyProtection="1">
      <alignment/>
      <protection/>
    </xf>
    <xf numFmtId="183" fontId="6" fillId="0" borderId="65" xfId="0" applyNumberFormat="1" applyFont="1" applyBorder="1" applyAlignment="1">
      <alignment/>
    </xf>
    <xf numFmtId="183" fontId="6" fillId="0" borderId="50" xfId="0" applyNumberFormat="1" applyFont="1" applyBorder="1" applyAlignment="1">
      <alignment/>
    </xf>
    <xf numFmtId="0" fontId="7" fillId="0" borderId="0" xfId="0" applyFont="1" applyBorder="1" applyAlignment="1" applyProtection="1">
      <alignment/>
      <protection locked="0"/>
    </xf>
    <xf numFmtId="0" fontId="6" fillId="33" borderId="18" xfId="0" applyFont="1" applyFill="1" applyBorder="1" applyAlignment="1" applyProtection="1">
      <alignment/>
      <protection/>
    </xf>
    <xf numFmtId="0" fontId="0" fillId="0" borderId="0" xfId="0" applyBorder="1" applyAlignment="1">
      <alignment vertical="center"/>
    </xf>
    <xf numFmtId="183" fontId="6" fillId="33" borderId="48" xfId="0" applyNumberFormat="1" applyFont="1" applyFill="1" applyBorder="1" applyAlignment="1" applyProtection="1">
      <alignment/>
      <protection locked="0"/>
    </xf>
    <xf numFmtId="183" fontId="6" fillId="33" borderId="50" xfId="0" applyNumberFormat="1" applyFont="1" applyFill="1" applyBorder="1" applyAlignment="1" applyProtection="1">
      <alignment/>
      <protection locked="0"/>
    </xf>
    <xf numFmtId="0" fontId="6" fillId="0" borderId="0" xfId="0" applyFont="1" applyBorder="1" applyAlignment="1">
      <alignment vertical="center"/>
    </xf>
    <xf numFmtId="0" fontId="0" fillId="0" borderId="15" xfId="0" applyBorder="1" applyAlignment="1">
      <alignment/>
    </xf>
    <xf numFmtId="0" fontId="6" fillId="0" borderId="0" xfId="0" applyFont="1" applyFill="1" applyBorder="1" applyAlignment="1" quotePrefix="1">
      <alignment/>
    </xf>
    <xf numFmtId="0" fontId="6" fillId="0" borderId="0" xfId="0" applyFont="1" applyFill="1" applyBorder="1" applyAlignment="1">
      <alignment horizontal="center"/>
    </xf>
    <xf numFmtId="183" fontId="6" fillId="0" borderId="0" xfId="0" applyNumberFormat="1" applyFont="1" applyFill="1" applyBorder="1" applyAlignment="1">
      <alignment horizontal="right" vertical="center"/>
    </xf>
    <xf numFmtId="0" fontId="5" fillId="0" borderId="0" xfId="0" applyFont="1" applyFill="1" applyBorder="1" applyAlignment="1" applyProtection="1">
      <alignment/>
      <protection locked="0"/>
    </xf>
    <xf numFmtId="0" fontId="0" fillId="0" borderId="11" xfId="0" applyBorder="1" applyAlignment="1">
      <alignment/>
    </xf>
    <xf numFmtId="0" fontId="6" fillId="0" borderId="66" xfId="0" applyFont="1" applyFill="1" applyBorder="1" applyAlignment="1">
      <alignment/>
    </xf>
    <xf numFmtId="183" fontId="6" fillId="0" borderId="67" xfId="0" applyNumberFormat="1" applyFont="1" applyFill="1" applyBorder="1" applyAlignment="1">
      <alignment horizontal="right"/>
    </xf>
    <xf numFmtId="183" fontId="6" fillId="0" borderId="45" xfId="0" applyNumberFormat="1" applyFont="1" applyFill="1" applyBorder="1" applyAlignment="1">
      <alignment horizontal="right"/>
    </xf>
    <xf numFmtId="183" fontId="6" fillId="0" borderId="0" xfId="0" applyNumberFormat="1" applyFont="1" applyBorder="1" applyAlignment="1">
      <alignment horizontal="center" vertical="center"/>
    </xf>
    <xf numFmtId="0" fontId="6" fillId="0" borderId="0" xfId="0" applyFont="1" applyFill="1" applyBorder="1" applyAlignment="1" applyProtection="1" quotePrefix="1">
      <alignment horizontal="right"/>
      <protection locked="0"/>
    </xf>
    <xf numFmtId="0" fontId="6" fillId="0" borderId="68" xfId="0" applyFont="1" applyFill="1" applyBorder="1" applyAlignment="1">
      <alignment/>
    </xf>
    <xf numFmtId="183" fontId="6" fillId="0" borderId="48" xfId="0" applyNumberFormat="1" applyFont="1" applyBorder="1" applyAlignment="1">
      <alignment/>
    </xf>
    <xf numFmtId="0" fontId="0" fillId="0" borderId="41" xfId="0" applyBorder="1" applyAlignment="1">
      <alignment vertical="center" textRotation="255" wrapText="1"/>
    </xf>
    <xf numFmtId="0" fontId="6" fillId="0" borderId="69" xfId="0" applyFont="1" applyBorder="1" applyAlignment="1">
      <alignment/>
    </xf>
    <xf numFmtId="0" fontId="0" fillId="0" borderId="38" xfId="0" applyBorder="1" applyAlignment="1">
      <alignment/>
    </xf>
    <xf numFmtId="0" fontId="0" fillId="0" borderId="70" xfId="0" applyBorder="1" applyAlignment="1">
      <alignment/>
    </xf>
    <xf numFmtId="0" fontId="0" fillId="0" borderId="25" xfId="0" applyBorder="1" applyAlignment="1">
      <alignment/>
    </xf>
    <xf numFmtId="0" fontId="0" fillId="0" borderId="26" xfId="0" applyBorder="1" applyAlignment="1">
      <alignment/>
    </xf>
    <xf numFmtId="0" fontId="6" fillId="0" borderId="30" xfId="0" applyFont="1" applyBorder="1" applyAlignment="1">
      <alignment/>
    </xf>
    <xf numFmtId="0" fontId="6" fillId="33" borderId="38" xfId="0" applyFont="1" applyFill="1" applyBorder="1" applyAlignment="1">
      <alignment/>
    </xf>
    <xf numFmtId="0" fontId="6" fillId="0" borderId="0" xfId="0" applyFont="1" applyBorder="1" applyAlignment="1">
      <alignment shrinkToFit="1"/>
    </xf>
    <xf numFmtId="0" fontId="0" fillId="0" borderId="0" xfId="0" applyBorder="1" applyAlignment="1">
      <alignment shrinkToFit="1"/>
    </xf>
    <xf numFmtId="0" fontId="0" fillId="0" borderId="0" xfId="0" applyFill="1" applyBorder="1" applyAlignment="1">
      <alignment vertical="center"/>
    </xf>
    <xf numFmtId="0" fontId="6" fillId="0" borderId="0" xfId="0" applyFont="1" applyFill="1" applyBorder="1" applyAlignment="1" quotePrefix="1">
      <alignment vertical="center"/>
    </xf>
    <xf numFmtId="0" fontId="6" fillId="0" borderId="71" xfId="0" applyFont="1" applyFill="1" applyBorder="1" applyAlignment="1">
      <alignment/>
    </xf>
    <xf numFmtId="0" fontId="6" fillId="0" borderId="55" xfId="0" applyFont="1" applyFill="1" applyBorder="1" applyAlignment="1">
      <alignment vertical="top"/>
    </xf>
    <xf numFmtId="0" fontId="0" fillId="0" borderId="10" xfId="0" applyBorder="1" applyAlignment="1">
      <alignment vertical="top"/>
    </xf>
    <xf numFmtId="177" fontId="6" fillId="0" borderId="0" xfId="0" applyNumberFormat="1" applyFont="1" applyBorder="1" applyAlignment="1" quotePrefix="1">
      <alignment/>
    </xf>
    <xf numFmtId="177" fontId="6" fillId="0" borderId="0" xfId="0" applyNumberFormat="1" applyFont="1" applyBorder="1" applyAlignment="1">
      <alignment/>
    </xf>
    <xf numFmtId="183" fontId="6" fillId="0" borderId="72" xfId="0" applyNumberFormat="1" applyFont="1" applyFill="1" applyBorder="1" applyAlignment="1" applyProtection="1">
      <alignment/>
      <protection/>
    </xf>
    <xf numFmtId="183" fontId="6" fillId="0" borderId="48" xfId="0" applyNumberFormat="1" applyFont="1" applyFill="1" applyBorder="1" applyAlignment="1" applyProtection="1">
      <alignment/>
      <protection/>
    </xf>
    <xf numFmtId="183" fontId="6" fillId="0" borderId="49"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right"/>
      <protection/>
    </xf>
    <xf numFmtId="0" fontId="0" fillId="0" borderId="0" xfId="0" applyBorder="1" applyAlignment="1" applyProtection="1">
      <alignment horizontal="right"/>
      <protection/>
    </xf>
    <xf numFmtId="0" fontId="6" fillId="0" borderId="51" xfId="0" applyFont="1" applyBorder="1" applyAlignment="1" applyProtection="1">
      <alignment/>
      <protection/>
    </xf>
    <xf numFmtId="0" fontId="6" fillId="0" borderId="66" xfId="0" applyFont="1" applyFill="1" applyBorder="1" applyAlignment="1" applyProtection="1">
      <alignment/>
      <protection/>
    </xf>
    <xf numFmtId="0" fontId="6" fillId="0" borderId="52" xfId="0" applyFont="1" applyBorder="1" applyAlignment="1" applyProtection="1">
      <alignment/>
      <protection/>
    </xf>
    <xf numFmtId="0" fontId="6" fillId="0" borderId="53" xfId="0" applyFont="1" applyBorder="1" applyAlignment="1" applyProtection="1">
      <alignment/>
      <protection/>
    </xf>
    <xf numFmtId="0" fontId="6" fillId="33" borderId="15" xfId="0" applyFont="1" applyFill="1" applyBorder="1" applyAlignment="1">
      <alignment vertical="top"/>
    </xf>
    <xf numFmtId="0" fontId="0" fillId="33" borderId="25" xfId="0" applyFill="1" applyBorder="1" applyAlignment="1">
      <alignment vertical="top"/>
    </xf>
    <xf numFmtId="0" fontId="0" fillId="33" borderId="10" xfId="0" applyFill="1" applyBorder="1" applyAlignment="1">
      <alignment vertical="top"/>
    </xf>
    <xf numFmtId="0" fontId="22" fillId="33" borderId="0" xfId="0" applyFont="1" applyFill="1" applyBorder="1" applyAlignment="1" applyProtection="1">
      <alignment vertical="top"/>
      <protection locked="0"/>
    </xf>
    <xf numFmtId="0" fontId="0" fillId="0" borderId="21" xfId="0" applyBorder="1" applyAlignment="1">
      <alignment/>
    </xf>
    <xf numFmtId="0" fontId="21" fillId="0" borderId="0" xfId="0" applyFont="1" applyBorder="1" applyAlignment="1">
      <alignment horizontal="left" wrapText="1"/>
    </xf>
    <xf numFmtId="0" fontId="6" fillId="0" borderId="73" xfId="0" applyFont="1" applyBorder="1" applyAlignment="1">
      <alignment/>
    </xf>
    <xf numFmtId="0" fontId="7" fillId="0" borderId="0" xfId="0" applyFont="1" applyBorder="1" applyAlignment="1">
      <alignment/>
    </xf>
    <xf numFmtId="0" fontId="6" fillId="0" borderId="39" xfId="0" applyFont="1" applyBorder="1" applyAlignment="1">
      <alignment/>
    </xf>
    <xf numFmtId="0" fontId="0" fillId="0" borderId="0" xfId="0" applyFill="1" applyBorder="1" applyAlignment="1">
      <alignment horizontal="center"/>
    </xf>
    <xf numFmtId="0" fontId="6" fillId="33" borderId="39" xfId="0" applyFont="1" applyFill="1" applyBorder="1" applyAlignment="1" applyProtection="1">
      <alignment/>
      <protection locked="0"/>
    </xf>
    <xf numFmtId="0" fontId="6" fillId="33" borderId="19" xfId="0" applyFont="1" applyFill="1" applyBorder="1" applyAlignment="1">
      <alignment/>
    </xf>
    <xf numFmtId="0" fontId="6" fillId="33" borderId="40" xfId="0" applyFont="1" applyFill="1" applyBorder="1" applyAlignment="1">
      <alignment/>
    </xf>
    <xf numFmtId="0" fontId="6" fillId="0" borderId="14" xfId="0" applyFont="1" applyBorder="1" applyAlignment="1">
      <alignment/>
    </xf>
    <xf numFmtId="0" fontId="0" fillId="0" borderId="19" xfId="0" applyBorder="1" applyAlignment="1">
      <alignment/>
    </xf>
    <xf numFmtId="177" fontId="6" fillId="0" borderId="0" xfId="0" applyNumberFormat="1" applyFont="1" applyBorder="1" applyAlignment="1">
      <alignment/>
    </xf>
    <xf numFmtId="0" fontId="12" fillId="0" borderId="20" xfId="0" applyFont="1" applyBorder="1" applyAlignment="1">
      <alignment/>
    </xf>
    <xf numFmtId="0" fontId="6" fillId="33" borderId="58" xfId="0" applyFont="1" applyFill="1" applyBorder="1" applyAlignment="1">
      <alignment/>
    </xf>
    <xf numFmtId="0" fontId="6" fillId="33" borderId="74" xfId="0" applyFont="1" applyFill="1" applyBorder="1" applyAlignment="1">
      <alignment/>
    </xf>
    <xf numFmtId="0" fontId="6" fillId="0" borderId="14" xfId="0" applyFont="1" applyBorder="1" applyAlignment="1" applyProtection="1">
      <alignment/>
      <protection/>
    </xf>
    <xf numFmtId="183" fontId="6" fillId="33" borderId="67" xfId="0" applyNumberFormat="1" applyFont="1" applyFill="1" applyBorder="1" applyAlignment="1" applyProtection="1">
      <alignment horizontal="right"/>
      <protection locked="0"/>
    </xf>
    <xf numFmtId="183" fontId="6" fillId="33" borderId="45" xfId="0" applyNumberFormat="1" applyFont="1" applyFill="1" applyBorder="1" applyAlignment="1" applyProtection="1">
      <alignment horizontal="right"/>
      <protection locked="0"/>
    </xf>
    <xf numFmtId="190" fontId="6" fillId="0" borderId="0" xfId="0" applyNumberFormat="1" applyFont="1" applyFill="1" applyBorder="1" applyAlignment="1">
      <alignment vertical="top"/>
    </xf>
    <xf numFmtId="190" fontId="6" fillId="0" borderId="0" xfId="0" applyNumberFormat="1" applyFont="1" applyBorder="1" applyAlignment="1">
      <alignment/>
    </xf>
    <xf numFmtId="0" fontId="19" fillId="0" borderId="0" xfId="0" applyFont="1" applyBorder="1" applyAlignment="1">
      <alignment/>
    </xf>
    <xf numFmtId="177" fontId="6" fillId="33" borderId="27" xfId="0" applyNumberFormat="1" applyFont="1" applyFill="1" applyBorder="1" applyAlignment="1" applyProtection="1">
      <alignment horizontal="right"/>
      <protection locked="0"/>
    </xf>
    <xf numFmtId="0" fontId="6" fillId="33" borderId="32" xfId="0" applyFont="1" applyFill="1" applyBorder="1" applyAlignment="1" applyProtection="1">
      <alignment/>
      <protection locked="0"/>
    </xf>
    <xf numFmtId="0" fontId="6" fillId="33" borderId="64" xfId="0" applyFont="1" applyFill="1" applyBorder="1" applyAlignment="1" applyProtection="1">
      <alignment/>
      <protection locked="0"/>
    </xf>
    <xf numFmtId="0" fontId="6" fillId="33" borderId="33" xfId="0" applyFont="1" applyFill="1" applyBorder="1" applyAlignment="1" applyProtection="1">
      <alignment/>
      <protection locked="0"/>
    </xf>
    <xf numFmtId="0" fontId="6" fillId="33" borderId="75" xfId="0" applyFont="1" applyFill="1" applyBorder="1" applyAlignment="1" applyProtection="1">
      <alignment/>
      <protection locked="0"/>
    </xf>
    <xf numFmtId="0" fontId="6" fillId="33" borderId="33" xfId="0" applyFont="1" applyFill="1" applyBorder="1" applyAlignment="1">
      <alignment/>
    </xf>
    <xf numFmtId="0" fontId="6" fillId="0" borderId="56" xfId="0" applyFont="1" applyBorder="1" applyAlignment="1">
      <alignment/>
    </xf>
    <xf numFmtId="0" fontId="6" fillId="33" borderId="14" xfId="0" applyFont="1" applyFill="1" applyBorder="1" applyAlignment="1" applyProtection="1">
      <alignment/>
      <protection/>
    </xf>
    <xf numFmtId="0" fontId="6" fillId="33" borderId="28" xfId="0" applyFont="1" applyFill="1" applyBorder="1" applyAlignment="1" applyProtection="1">
      <alignment/>
      <protection/>
    </xf>
    <xf numFmtId="0" fontId="6" fillId="33" borderId="36" xfId="0" applyFont="1" applyFill="1" applyBorder="1" applyAlignment="1" applyProtection="1">
      <alignment/>
      <protection/>
    </xf>
    <xf numFmtId="0" fontId="6" fillId="33" borderId="30" xfId="0" applyFont="1" applyFill="1"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6" fillId="0" borderId="14" xfId="0" applyFont="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3" fillId="0" borderId="0" xfId="0" applyFont="1" applyBorder="1" applyAlignment="1">
      <alignment/>
    </xf>
    <xf numFmtId="0" fontId="14" fillId="0" borderId="0" xfId="0" applyFont="1" applyBorder="1" applyAlignment="1">
      <alignment/>
    </xf>
    <xf numFmtId="0" fontId="6" fillId="33" borderId="39" xfId="0" applyFont="1" applyFill="1" applyBorder="1" applyAlignment="1" applyProtection="1">
      <alignment/>
      <protection locked="0"/>
    </xf>
    <xf numFmtId="0" fontId="0" fillId="0" borderId="46" xfId="0" applyBorder="1" applyAlignment="1" applyProtection="1">
      <alignment/>
      <protection locked="0"/>
    </xf>
    <xf numFmtId="0" fontId="0" fillId="0" borderId="57" xfId="0" applyBorder="1" applyAlignment="1" applyProtection="1">
      <alignment/>
      <protection locked="0"/>
    </xf>
    <xf numFmtId="0" fontId="6" fillId="0" borderId="18" xfId="0" applyFont="1" applyBorder="1" applyAlignment="1" applyProtection="1">
      <alignment/>
      <protection/>
    </xf>
    <xf numFmtId="0" fontId="0" fillId="0" borderId="11" xfId="0" applyBorder="1" applyAlignment="1" applyProtection="1">
      <alignment/>
      <protection/>
    </xf>
    <xf numFmtId="0" fontId="0" fillId="0" borderId="21" xfId="0" applyBorder="1" applyAlignment="1" applyProtection="1">
      <alignment/>
      <protection/>
    </xf>
    <xf numFmtId="0" fontId="6" fillId="33" borderId="18" xfId="0"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6" fillId="33" borderId="24" xfId="0" applyFont="1" applyFill="1" applyBorder="1" applyAlignment="1" applyProtection="1">
      <alignment/>
      <protection locked="0"/>
    </xf>
    <xf numFmtId="0" fontId="6" fillId="33" borderId="22" xfId="0" applyFont="1" applyFill="1" applyBorder="1" applyAlignment="1" applyProtection="1">
      <alignment/>
      <protection locked="0"/>
    </xf>
    <xf numFmtId="0" fontId="0" fillId="0" borderId="12" xfId="0" applyBorder="1" applyAlignment="1" applyProtection="1">
      <alignment/>
      <protection locked="0"/>
    </xf>
    <xf numFmtId="0" fontId="0" fillId="0" borderId="23" xfId="0" applyBorder="1" applyAlignment="1" applyProtection="1">
      <alignment/>
      <protection locked="0"/>
    </xf>
    <xf numFmtId="0" fontId="6" fillId="33" borderId="25" xfId="0" applyFont="1" applyFill="1" applyBorder="1" applyAlignment="1" applyProtection="1">
      <alignment/>
      <protection locked="0"/>
    </xf>
    <xf numFmtId="0" fontId="6" fillId="33" borderId="26" xfId="0" applyFont="1" applyFill="1" applyBorder="1" applyAlignment="1" applyProtection="1">
      <alignment/>
      <protection locked="0"/>
    </xf>
    <xf numFmtId="0" fontId="6" fillId="33" borderId="69" xfId="0" applyFont="1" applyFill="1" applyBorder="1" applyAlignment="1" applyProtection="1">
      <alignment/>
      <protection locked="0"/>
    </xf>
    <xf numFmtId="0" fontId="0" fillId="0" borderId="38" xfId="0" applyBorder="1" applyAlignment="1" applyProtection="1">
      <alignment/>
      <protection locked="0"/>
    </xf>
    <xf numFmtId="0" fontId="0" fillId="0" borderId="70" xfId="0" applyBorder="1" applyAlignment="1" applyProtection="1">
      <alignment/>
      <protection locked="0"/>
    </xf>
    <xf numFmtId="183" fontId="6" fillId="0" borderId="48" xfId="0" applyNumberFormat="1" applyFont="1" applyBorder="1" applyAlignment="1">
      <alignment horizontal="right"/>
    </xf>
    <xf numFmtId="183" fontId="6" fillId="0" borderId="30" xfId="0" applyNumberFormat="1" applyFont="1" applyBorder="1" applyAlignment="1">
      <alignment/>
    </xf>
    <xf numFmtId="0" fontId="0" fillId="0" borderId="26" xfId="0" applyBorder="1" applyAlignment="1">
      <alignment/>
    </xf>
    <xf numFmtId="49" fontId="6" fillId="0" borderId="0" xfId="0" applyNumberFormat="1" applyFont="1" applyFill="1" applyBorder="1" applyAlignment="1" applyProtection="1">
      <alignment horizontal="center"/>
      <protection/>
    </xf>
    <xf numFmtId="0" fontId="0" fillId="0" borderId="0" xfId="0" applyBorder="1" applyAlignment="1">
      <alignment horizontal="center"/>
    </xf>
    <xf numFmtId="183" fontId="6" fillId="0" borderId="49" xfId="0" applyNumberFormat="1" applyFont="1" applyBorder="1" applyAlignment="1">
      <alignment horizontal="right"/>
    </xf>
    <xf numFmtId="0" fontId="6" fillId="0" borderId="27" xfId="0" applyFont="1" applyBorder="1" applyAlignment="1">
      <alignment vertical="center" wrapText="1"/>
    </xf>
    <xf numFmtId="0" fontId="0" fillId="0" borderId="27" xfId="0" applyBorder="1" applyAlignment="1">
      <alignment vertical="center" wrapText="1"/>
    </xf>
    <xf numFmtId="0" fontId="6" fillId="33" borderId="14"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Alignment="1" applyProtection="1">
      <alignment vertical="top" wrapText="1"/>
      <protection locked="0"/>
    </xf>
    <xf numFmtId="0" fontId="0" fillId="0" borderId="16"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7" xfId="0" applyBorder="1" applyAlignment="1" applyProtection="1">
      <alignment vertical="top" wrapText="1"/>
      <protection locked="0"/>
    </xf>
    <xf numFmtId="0" fontId="6" fillId="0" borderId="14" xfId="0" applyFont="1" applyFill="1" applyBorder="1" applyAlignment="1" quotePrefix="1">
      <alignment vertical="center" wrapText="1"/>
    </xf>
    <xf numFmtId="0" fontId="0" fillId="0" borderId="15" xfId="0" applyFill="1" applyBorder="1" applyAlignment="1">
      <alignment vertical="center" wrapText="1"/>
    </xf>
    <xf numFmtId="0" fontId="0" fillId="0" borderId="37" xfId="0" applyFill="1" applyBorder="1" applyAlignment="1">
      <alignment vertical="center" wrapText="1"/>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16" xfId="0" applyFill="1" applyBorder="1" applyAlignment="1">
      <alignment vertical="center" wrapText="1"/>
    </xf>
    <xf numFmtId="0" fontId="0" fillId="0" borderId="20" xfId="0" applyFill="1" applyBorder="1" applyAlignment="1">
      <alignment vertical="center" wrapText="1"/>
    </xf>
    <xf numFmtId="0" fontId="0" fillId="0" borderId="10" xfId="0" applyFill="1" applyBorder="1" applyAlignment="1">
      <alignment vertical="center" wrapText="1"/>
    </xf>
    <xf numFmtId="0" fontId="0" fillId="0" borderId="17" xfId="0" applyFill="1" applyBorder="1" applyAlignment="1">
      <alignment vertical="center" wrapText="1"/>
    </xf>
    <xf numFmtId="0" fontId="0" fillId="0" borderId="0" xfId="0" applyBorder="1" applyAlignment="1" applyProtection="1">
      <alignment vertical="top" wrapText="1"/>
      <protection locked="0"/>
    </xf>
    <xf numFmtId="0" fontId="6" fillId="0" borderId="0" xfId="0" applyFont="1" applyBorder="1" applyAlignment="1">
      <alignment horizontal="right"/>
    </xf>
    <xf numFmtId="0" fontId="0" fillId="0" borderId="27" xfId="0" applyBorder="1" applyAlignment="1">
      <alignment wrapText="1"/>
    </xf>
    <xf numFmtId="14"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18"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6" fillId="0" borderId="28" xfId="0" applyFont="1" applyBorder="1" applyAlignment="1">
      <alignment/>
    </xf>
    <xf numFmtId="0" fontId="6" fillId="0" borderId="13" xfId="0" applyFont="1" applyBorder="1" applyAlignment="1">
      <alignment/>
    </xf>
    <xf numFmtId="0" fontId="6" fillId="0" borderId="12" xfId="0" applyFont="1" applyBorder="1" applyAlignment="1">
      <alignment shrinkToFit="1"/>
    </xf>
    <xf numFmtId="0" fontId="6" fillId="0" borderId="23" xfId="0" applyFont="1" applyBorder="1" applyAlignment="1">
      <alignment shrinkToFit="1"/>
    </xf>
    <xf numFmtId="0" fontId="5" fillId="0" borderId="18" xfId="0" applyFont="1" applyBorder="1" applyAlignment="1">
      <alignment horizontal="center" vertical="center"/>
    </xf>
    <xf numFmtId="0" fontId="0" fillId="0" borderId="11" xfId="0" applyBorder="1" applyAlignment="1">
      <alignment/>
    </xf>
    <xf numFmtId="0" fontId="0" fillId="0" borderId="21" xfId="0" applyBorder="1" applyAlignment="1">
      <alignment/>
    </xf>
    <xf numFmtId="0" fontId="6" fillId="0" borderId="22" xfId="0" applyFont="1" applyBorder="1" applyAlignment="1">
      <alignment/>
    </xf>
    <xf numFmtId="0" fontId="0" fillId="0" borderId="23" xfId="0" applyBorder="1" applyAlignment="1">
      <alignment/>
    </xf>
    <xf numFmtId="0" fontId="6" fillId="0" borderId="0" xfId="0" applyFont="1" applyBorder="1" applyAlignment="1">
      <alignment shrinkToFit="1"/>
    </xf>
    <xf numFmtId="0" fontId="6" fillId="0" borderId="48" xfId="0" applyFont="1" applyBorder="1" applyAlignment="1">
      <alignment horizontal="center"/>
    </xf>
    <xf numFmtId="0" fontId="0" fillId="0" borderId="37" xfId="0" applyBorder="1" applyAlignment="1">
      <alignment horizontal="center"/>
    </xf>
    <xf numFmtId="184" fontId="6" fillId="0" borderId="36" xfId="0" applyNumberFormat="1" applyFont="1" applyFill="1" applyBorder="1" applyAlignment="1">
      <alignment horizontal="center" vertical="center"/>
    </xf>
    <xf numFmtId="0" fontId="0" fillId="0" borderId="70"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6" fillId="0" borderId="39" xfId="0" applyFont="1" applyBorder="1" applyAlignment="1">
      <alignment shrinkToFit="1"/>
    </xf>
    <xf numFmtId="0" fontId="0" fillId="0" borderId="46" xfId="0" applyBorder="1" applyAlignment="1">
      <alignment shrinkToFit="1"/>
    </xf>
    <xf numFmtId="0" fontId="0" fillId="0" borderId="47" xfId="0" applyBorder="1" applyAlignment="1">
      <alignment shrinkToFit="1"/>
    </xf>
    <xf numFmtId="0" fontId="6" fillId="0" borderId="39" xfId="0" applyFont="1" applyBorder="1" applyAlignment="1">
      <alignment/>
    </xf>
    <xf numFmtId="0" fontId="0" fillId="0" borderId="47" xfId="0" applyBorder="1" applyAlignment="1">
      <alignment/>
    </xf>
    <xf numFmtId="0" fontId="6" fillId="0" borderId="18" xfId="0" applyFont="1" applyFill="1" applyBorder="1" applyAlignment="1" quotePrefix="1">
      <alignment vertical="center" shrinkToFit="1"/>
    </xf>
    <xf numFmtId="0" fontId="0" fillId="0" borderId="11" xfId="0" applyBorder="1" applyAlignment="1">
      <alignment shrinkToFit="1"/>
    </xf>
    <xf numFmtId="0" fontId="0" fillId="0" borderId="21" xfId="0" applyBorder="1" applyAlignment="1">
      <alignment shrinkToFit="1"/>
    </xf>
    <xf numFmtId="0" fontId="6" fillId="0" borderId="72" xfId="0" applyFont="1" applyBorder="1" applyAlignment="1">
      <alignment wrapText="1"/>
    </xf>
    <xf numFmtId="0" fontId="6" fillId="0" borderId="50" xfId="0" applyFont="1" applyBorder="1" applyAlignment="1">
      <alignment wrapText="1"/>
    </xf>
    <xf numFmtId="0" fontId="6" fillId="0" borderId="48" xfId="0" applyFont="1" applyBorder="1" applyAlignment="1">
      <alignment wrapText="1"/>
    </xf>
    <xf numFmtId="0" fontId="6" fillId="0" borderId="55" xfId="0" applyFont="1" applyBorder="1" applyAlignment="1">
      <alignment horizontal="center"/>
    </xf>
    <xf numFmtId="0" fontId="6" fillId="0" borderId="76" xfId="0" applyFont="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6" fillId="33" borderId="27" xfId="0" applyFont="1" applyFill="1" applyBorder="1" applyAlignment="1" applyProtection="1">
      <alignment vertical="top" wrapText="1"/>
      <protection locked="0"/>
    </xf>
    <xf numFmtId="0" fontId="0" fillId="33" borderId="27" xfId="0" applyFill="1" applyBorder="1" applyAlignment="1" applyProtection="1">
      <alignment vertical="top" wrapText="1"/>
      <protection locked="0"/>
    </xf>
    <xf numFmtId="0" fontId="6" fillId="0" borderId="55" xfId="0" applyFont="1" applyBorder="1" applyAlignment="1">
      <alignment horizontal="center" wrapText="1"/>
    </xf>
    <xf numFmtId="0" fontId="0" fillId="0" borderId="76" xfId="0" applyBorder="1" applyAlignment="1">
      <alignment horizontal="center" wrapText="1"/>
    </xf>
    <xf numFmtId="0" fontId="6" fillId="0" borderId="71" xfId="0" applyFont="1" applyBorder="1" applyAlignment="1">
      <alignment horizontal="center" wrapText="1"/>
    </xf>
    <xf numFmtId="0" fontId="0" fillId="0" borderId="79" xfId="0" applyBorder="1" applyAlignment="1">
      <alignment horizontal="center" wrapText="1"/>
    </xf>
    <xf numFmtId="0" fontId="0" fillId="0" borderId="77" xfId="0" applyBorder="1" applyAlignment="1">
      <alignment horizontal="center" wrapText="1"/>
    </xf>
    <xf numFmtId="0" fontId="0" fillId="0" borderId="78" xfId="0" applyBorder="1" applyAlignment="1">
      <alignment horizontal="center" wrapText="1"/>
    </xf>
    <xf numFmtId="49" fontId="6" fillId="0" borderId="72" xfId="0" applyNumberFormat="1" applyFont="1" applyBorder="1" applyAlignment="1">
      <alignment wrapText="1"/>
    </xf>
    <xf numFmtId="49" fontId="6" fillId="0" borderId="50" xfId="0" applyNumberFormat="1" applyFont="1" applyBorder="1" applyAlignment="1">
      <alignment wrapText="1"/>
    </xf>
    <xf numFmtId="49" fontId="6" fillId="0" borderId="48" xfId="0" applyNumberFormat="1" applyFont="1" applyBorder="1" applyAlignment="1">
      <alignment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0" fillId="33" borderId="15" xfId="0" applyFill="1" applyBorder="1" applyAlignment="1" applyProtection="1">
      <alignment vertical="top" wrapText="1"/>
      <protection locked="0"/>
    </xf>
    <xf numFmtId="0" fontId="0" fillId="33" borderId="37" xfId="0" applyFill="1" applyBorder="1" applyAlignment="1" applyProtection="1">
      <alignment vertical="top" wrapText="1"/>
      <protection locked="0"/>
    </xf>
    <xf numFmtId="0" fontId="6" fillId="33" borderId="19" xfId="0" applyFont="1"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0" fillId="33" borderId="20" xfId="0" applyFill="1" applyBorder="1" applyAlignment="1" applyProtection="1">
      <alignment vertical="top" wrapText="1"/>
      <protection locked="0"/>
    </xf>
    <xf numFmtId="0" fontId="0" fillId="33" borderId="10" xfId="0" applyFill="1" applyBorder="1" applyAlignment="1" applyProtection="1">
      <alignment vertical="top" wrapText="1"/>
      <protection locked="0"/>
    </xf>
    <xf numFmtId="0" fontId="0" fillId="33" borderId="17" xfId="0" applyFill="1" applyBorder="1" applyAlignment="1" applyProtection="1">
      <alignment vertical="top" wrapText="1"/>
      <protection locked="0"/>
    </xf>
    <xf numFmtId="183" fontId="6" fillId="0" borderId="56" xfId="0" applyNumberFormat="1" applyFont="1" applyBorder="1" applyAlignment="1">
      <alignment/>
    </xf>
    <xf numFmtId="0" fontId="11" fillId="0" borderId="80" xfId="0" applyFont="1" applyBorder="1" applyAlignment="1">
      <alignment horizontal="center" vertical="center" wrapText="1"/>
    </xf>
    <xf numFmtId="0" fontId="11" fillId="0" borderId="75"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14" xfId="0" applyFont="1" applyBorder="1" applyAlignment="1">
      <alignment vertical="center"/>
    </xf>
    <xf numFmtId="0" fontId="0" fillId="0" borderId="15" xfId="0" applyBorder="1" applyAlignment="1">
      <alignment vertical="center"/>
    </xf>
    <xf numFmtId="0" fontId="0" fillId="0" borderId="37"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6" fillId="0" borderId="14" xfId="0" applyFont="1" applyBorder="1" applyAlignment="1">
      <alignment vertical="center" wrapText="1"/>
    </xf>
    <xf numFmtId="0" fontId="0" fillId="0" borderId="15" xfId="0" applyBorder="1" applyAlignment="1">
      <alignment vertical="center" wrapText="1"/>
    </xf>
    <xf numFmtId="0" fontId="0" fillId="0" borderId="37"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6" fillId="0" borderId="27" xfId="0" applyFont="1" applyBorder="1" applyAlignment="1">
      <alignment vertical="center" textRotation="255" wrapText="1"/>
    </xf>
    <xf numFmtId="0" fontId="0" fillId="0" borderId="27" xfId="0" applyBorder="1" applyAlignment="1">
      <alignment vertical="center" textRotation="255"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0" fillId="0" borderId="50" xfId="0" applyBorder="1" applyAlignment="1">
      <alignment horizontal="center" vertical="center"/>
    </xf>
    <xf numFmtId="183" fontId="6" fillId="0" borderId="36" xfId="0" applyNumberFormat="1" applyFont="1" applyBorder="1" applyAlignment="1">
      <alignment horizontal="center" vertical="center"/>
    </xf>
    <xf numFmtId="0" fontId="0" fillId="0" borderId="70" xfId="0" applyBorder="1" applyAlignment="1">
      <alignment horizontal="center" vertical="center"/>
    </xf>
    <xf numFmtId="183" fontId="6" fillId="0" borderId="0" xfId="0" applyNumberFormat="1" applyFont="1" applyBorder="1" applyAlignment="1">
      <alignment/>
    </xf>
    <xf numFmtId="0" fontId="0" fillId="0" borderId="57" xfId="0" applyBorder="1" applyAlignment="1">
      <alignment/>
    </xf>
    <xf numFmtId="0" fontId="6" fillId="0" borderId="67" xfId="0" applyFont="1" applyBorder="1" applyAlignment="1">
      <alignment horizontal="center"/>
    </xf>
    <xf numFmtId="0" fontId="0" fillId="0" borderId="44" xfId="0" applyBorder="1" applyAlignment="1">
      <alignment/>
    </xf>
    <xf numFmtId="183" fontId="6" fillId="0" borderId="69" xfId="0" applyNumberFormat="1" applyFont="1" applyBorder="1" applyAlignment="1">
      <alignment vertical="center"/>
    </xf>
    <xf numFmtId="0" fontId="0" fillId="0" borderId="81" xfId="0" applyBorder="1" applyAlignment="1">
      <alignment vertical="center"/>
    </xf>
    <xf numFmtId="0" fontId="0" fillId="0" borderId="31" xfId="0" applyBorder="1" applyAlignment="1">
      <alignment vertical="center"/>
    </xf>
    <xf numFmtId="0" fontId="0" fillId="0" borderId="82" xfId="0" applyBorder="1" applyAlignment="1">
      <alignment vertical="center"/>
    </xf>
    <xf numFmtId="0" fontId="6" fillId="0" borderId="37" xfId="0" applyFont="1" applyBorder="1" applyAlignment="1">
      <alignment horizontal="center"/>
    </xf>
    <xf numFmtId="0" fontId="0" fillId="0" borderId="83" xfId="0" applyBorder="1" applyAlignment="1">
      <alignment horizontal="center"/>
    </xf>
    <xf numFmtId="0" fontId="6" fillId="0" borderId="29" xfId="0" applyFont="1" applyBorder="1" applyAlignment="1">
      <alignment/>
    </xf>
    <xf numFmtId="0" fontId="0" fillId="0" borderId="12" xfId="0" applyBorder="1" applyAlignment="1">
      <alignment/>
    </xf>
    <xf numFmtId="0" fontId="6" fillId="0" borderId="56" xfId="0" applyFont="1" applyBorder="1" applyAlignment="1">
      <alignment/>
    </xf>
    <xf numFmtId="0" fontId="0" fillId="0" borderId="46" xfId="0" applyBorder="1" applyAlignment="1">
      <alignment/>
    </xf>
    <xf numFmtId="0" fontId="6" fillId="0" borderId="27" xfId="0" applyFont="1" applyBorder="1" applyAlignment="1">
      <alignment horizontal="center" vertical="center" wrapText="1"/>
    </xf>
    <xf numFmtId="0" fontId="6" fillId="0" borderId="19"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6" fillId="0" borderId="14" xfId="0" applyFont="1" applyBorder="1" applyAlignment="1" applyProtection="1">
      <alignment vertical="center"/>
      <protection locked="0"/>
    </xf>
    <xf numFmtId="0" fontId="6" fillId="0" borderId="27" xfId="0" applyFont="1" applyBorder="1" applyAlignment="1">
      <alignment horizontal="center" vertical="center"/>
    </xf>
    <xf numFmtId="0" fontId="0" fillId="0" borderId="27" xfId="0" applyBorder="1" applyAlignment="1">
      <alignment horizontal="center" vertical="center"/>
    </xf>
    <xf numFmtId="0" fontId="6" fillId="0" borderId="49" xfId="0" applyFont="1" applyBorder="1" applyAlignment="1">
      <alignment/>
    </xf>
    <xf numFmtId="0" fontId="0" fillId="0" borderId="49" xfId="0" applyBorder="1" applyAlignment="1">
      <alignment/>
    </xf>
    <xf numFmtId="0" fontId="0" fillId="0" borderId="45" xfId="0" applyBorder="1" applyAlignment="1">
      <alignment/>
    </xf>
    <xf numFmtId="0" fontId="6" fillId="0" borderId="0" xfId="0" applyFont="1" applyBorder="1" applyAlignment="1">
      <alignment vertical="top" wrapText="1"/>
    </xf>
    <xf numFmtId="0" fontId="0" fillId="0" borderId="0" xfId="0" applyAlignment="1">
      <alignment wrapText="1"/>
    </xf>
    <xf numFmtId="191" fontId="0" fillId="0" borderId="0" xfId="0" applyNumberFormat="1" applyBorder="1" applyAlignment="1">
      <alignment horizontal="right" vertical="center"/>
    </xf>
    <xf numFmtId="191" fontId="0" fillId="0" borderId="0" xfId="0" applyNumberFormat="1" applyAlignment="1">
      <alignment/>
    </xf>
    <xf numFmtId="0" fontId="6" fillId="0" borderId="27" xfId="0" applyFont="1" applyBorder="1" applyAlignment="1">
      <alignment horizontal="center" vertical="center" textRotation="255" wrapText="1"/>
    </xf>
    <xf numFmtId="0" fontId="6" fillId="33" borderId="46" xfId="0" applyFont="1" applyFill="1" applyBorder="1" applyAlignment="1" applyProtection="1">
      <alignment/>
      <protection locked="0"/>
    </xf>
    <xf numFmtId="0" fontId="0" fillId="0" borderId="47" xfId="0" applyBorder="1" applyAlignment="1" applyProtection="1">
      <alignment/>
      <protection locked="0"/>
    </xf>
    <xf numFmtId="0" fontId="6" fillId="0" borderId="14" xfId="0" applyFont="1" applyBorder="1" applyAlignment="1">
      <alignment vertical="top" wrapText="1"/>
    </xf>
    <xf numFmtId="0" fontId="6" fillId="0" borderId="37" xfId="0" applyFont="1" applyBorder="1" applyAlignment="1">
      <alignment vertical="top" wrapText="1"/>
    </xf>
    <xf numFmtId="0" fontId="6" fillId="0" borderId="16" xfId="0" applyFont="1" applyBorder="1" applyAlignment="1">
      <alignment vertical="top" wrapText="1"/>
    </xf>
    <xf numFmtId="0" fontId="6" fillId="0" borderId="24" xfId="0" applyFont="1" applyFill="1" applyBorder="1" applyAlignment="1" applyProtection="1">
      <alignment/>
      <protection/>
    </xf>
    <xf numFmtId="0" fontId="0" fillId="0" borderId="26" xfId="0" applyFill="1" applyBorder="1" applyAlignment="1" applyProtection="1">
      <alignment/>
      <protection/>
    </xf>
    <xf numFmtId="0" fontId="0" fillId="33" borderId="25" xfId="0" applyFill="1" applyBorder="1" applyAlignment="1" applyProtection="1">
      <alignment/>
      <protection locked="0"/>
    </xf>
    <xf numFmtId="0" fontId="0" fillId="33" borderId="26" xfId="0" applyFill="1" applyBorder="1" applyAlignment="1" applyProtection="1">
      <alignment/>
      <protection locked="0"/>
    </xf>
    <xf numFmtId="0" fontId="0" fillId="0" borderId="37"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6" fillId="0" borderId="0" xfId="0" applyFont="1" applyFill="1" applyBorder="1" applyAlignment="1">
      <alignment vertical="top" wrapText="1"/>
    </xf>
    <xf numFmtId="0" fontId="0" fillId="0" borderId="0" xfId="0" applyBorder="1" applyAlignment="1">
      <alignment wrapText="1"/>
    </xf>
    <xf numFmtId="0" fontId="0" fillId="0" borderId="16" xfId="0" applyBorder="1" applyAlignment="1">
      <alignment wrapText="1"/>
    </xf>
    <xf numFmtId="49" fontId="6" fillId="0" borderId="35" xfId="0" applyNumberFormat="1" applyFont="1" applyBorder="1" applyAlignment="1">
      <alignment vertical="center" textRotation="255" wrapText="1"/>
    </xf>
    <xf numFmtId="0" fontId="0" fillId="0" borderId="41" xfId="0" applyBorder="1" applyAlignment="1">
      <alignment vertical="center" wrapText="1"/>
    </xf>
    <xf numFmtId="0" fontId="0" fillId="0" borderId="34" xfId="0" applyBorder="1" applyAlignment="1">
      <alignment vertical="center" wrapText="1"/>
    </xf>
    <xf numFmtId="0" fontId="6" fillId="0" borderId="11"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xf>
    <xf numFmtId="0" fontId="6" fillId="0" borderId="21" xfId="0" applyFont="1" applyBorder="1" applyAlignment="1">
      <alignment/>
    </xf>
    <xf numFmtId="0" fontId="6" fillId="0" borderId="22" xfId="0" applyFont="1" applyFill="1" applyBorder="1" applyAlignment="1" applyProtection="1">
      <alignment/>
      <protection/>
    </xf>
    <xf numFmtId="0" fontId="0" fillId="0" borderId="23" xfId="0" applyFill="1" applyBorder="1" applyAlignment="1" applyProtection="1">
      <alignment/>
      <protection/>
    </xf>
    <xf numFmtId="0" fontId="6" fillId="0" borderId="14" xfId="0" applyFont="1" applyFill="1" applyBorder="1" applyAlignment="1" applyProtection="1">
      <alignment vertical="top"/>
      <protection locked="0"/>
    </xf>
    <xf numFmtId="0" fontId="0" fillId="0" borderId="15" xfId="0" applyFill="1" applyBorder="1" applyAlignment="1" applyProtection="1">
      <alignment vertical="top"/>
      <protection/>
    </xf>
    <xf numFmtId="0" fontId="0" fillId="0" borderId="20" xfId="0" applyFill="1" applyBorder="1" applyAlignment="1" applyProtection="1">
      <alignment vertical="top"/>
      <protection/>
    </xf>
    <xf numFmtId="0" fontId="0" fillId="0" borderId="10" xfId="0" applyFill="1" applyBorder="1" applyAlignment="1" applyProtection="1">
      <alignment vertical="top"/>
      <protection/>
    </xf>
    <xf numFmtId="183" fontId="6" fillId="0" borderId="27" xfId="0" applyNumberFormat="1" applyFont="1" applyBorder="1" applyAlignment="1">
      <alignment/>
    </xf>
    <xf numFmtId="183" fontId="0" fillId="0" borderId="27" xfId="0" applyNumberFormat="1" applyBorder="1" applyAlignment="1">
      <alignment/>
    </xf>
    <xf numFmtId="0" fontId="6" fillId="0" borderId="20" xfId="0" applyFont="1" applyBorder="1" applyAlignment="1">
      <alignment/>
    </xf>
    <xf numFmtId="0" fontId="0" fillId="0" borderId="10" xfId="0" applyBorder="1" applyAlignment="1">
      <alignment/>
    </xf>
    <xf numFmtId="0" fontId="6" fillId="0" borderId="77" xfId="0" applyFont="1" applyBorder="1" applyAlignment="1">
      <alignment/>
    </xf>
    <xf numFmtId="0" fontId="6" fillId="0" borderId="83" xfId="0" applyFont="1" applyBorder="1" applyAlignment="1">
      <alignment/>
    </xf>
    <xf numFmtId="183" fontId="6" fillId="0" borderId="19" xfId="0" applyNumberFormat="1" applyFont="1" applyBorder="1" applyAlignment="1">
      <alignment/>
    </xf>
    <xf numFmtId="0" fontId="0" fillId="0" borderId="16" xfId="0" applyBorder="1" applyAlignment="1">
      <alignment/>
    </xf>
    <xf numFmtId="0" fontId="0" fillId="0" borderId="17" xfId="0" applyBorder="1" applyAlignment="1">
      <alignment/>
    </xf>
    <xf numFmtId="0" fontId="6" fillId="0" borderId="71" xfId="0" applyFont="1" applyBorder="1" applyAlignment="1">
      <alignment vertical="top" wrapText="1"/>
    </xf>
    <xf numFmtId="0" fontId="0" fillId="0" borderId="31" xfId="0" applyBorder="1" applyAlignment="1">
      <alignment vertical="top" wrapText="1"/>
    </xf>
    <xf numFmtId="0" fontId="6" fillId="0" borderId="48" xfId="0" applyFont="1" applyBorder="1" applyAlignment="1">
      <alignment/>
    </xf>
    <xf numFmtId="0" fontId="0" fillId="0" borderId="48" xfId="0" applyBorder="1" applyAlignment="1">
      <alignment/>
    </xf>
    <xf numFmtId="0" fontId="0" fillId="0" borderId="67" xfId="0" applyBorder="1" applyAlignment="1">
      <alignment/>
    </xf>
    <xf numFmtId="0" fontId="6" fillId="0" borderId="14" xfId="0" applyFont="1" applyFill="1" applyBorder="1" applyAlignment="1">
      <alignment wrapText="1"/>
    </xf>
    <xf numFmtId="0" fontId="0" fillId="0" borderId="37" xfId="0" applyBorder="1" applyAlignment="1">
      <alignment wrapText="1"/>
    </xf>
    <xf numFmtId="0" fontId="0" fillId="0" borderId="20" xfId="0" applyBorder="1" applyAlignment="1">
      <alignment wrapText="1"/>
    </xf>
    <xf numFmtId="0" fontId="0" fillId="0" borderId="17" xfId="0" applyBorder="1" applyAlignment="1">
      <alignment wrapText="1"/>
    </xf>
    <xf numFmtId="0" fontId="6" fillId="0" borderId="30" xfId="0" applyFont="1" applyBorder="1" applyAlignment="1">
      <alignment/>
    </xf>
    <xf numFmtId="0" fontId="0" fillId="0" borderId="25" xfId="0" applyBorder="1" applyAlignment="1">
      <alignment/>
    </xf>
    <xf numFmtId="0" fontId="6" fillId="0" borderId="56" xfId="0" applyFont="1" applyBorder="1" applyAlignment="1">
      <alignment vertical="top"/>
    </xf>
    <xf numFmtId="0" fontId="6" fillId="33" borderId="20" xfId="0" applyFont="1" applyFill="1" applyBorder="1" applyAlignment="1" applyProtection="1">
      <alignment horizontal="center"/>
      <protection locked="0"/>
    </xf>
    <xf numFmtId="0" fontId="6" fillId="0" borderId="82" xfId="0" applyFont="1" applyBorder="1" applyAlignment="1" applyProtection="1">
      <alignment horizontal="center"/>
      <protection locked="0"/>
    </xf>
    <xf numFmtId="183" fontId="6" fillId="0" borderId="24" xfId="0" applyNumberFormat="1" applyFont="1" applyBorder="1" applyAlignment="1">
      <alignment/>
    </xf>
    <xf numFmtId="0" fontId="6" fillId="33" borderId="36" xfId="0" applyFont="1" applyFill="1" applyBorder="1" applyAlignment="1" applyProtection="1">
      <alignment/>
      <protection locked="0"/>
    </xf>
    <xf numFmtId="0" fontId="5" fillId="0" borderId="38" xfId="0" applyFont="1" applyBorder="1" applyAlignment="1" applyProtection="1">
      <alignment/>
      <protection locked="0"/>
    </xf>
    <xf numFmtId="0" fontId="6" fillId="0" borderId="30" xfId="0" applyFont="1" applyBorder="1" applyAlignment="1">
      <alignment shrinkToFit="1"/>
    </xf>
    <xf numFmtId="0" fontId="0" fillId="0" borderId="25" xfId="0" applyBorder="1" applyAlignment="1">
      <alignment shrinkToFit="1"/>
    </xf>
    <xf numFmtId="0" fontId="0" fillId="0" borderId="26" xfId="0" applyBorder="1" applyAlignment="1">
      <alignment shrinkToFit="1"/>
    </xf>
    <xf numFmtId="0" fontId="6" fillId="0" borderId="69" xfId="0" applyFont="1" applyBorder="1" applyAlignment="1">
      <alignment shrinkToFit="1"/>
    </xf>
    <xf numFmtId="0" fontId="0" fillId="0" borderId="38" xfId="0" applyBorder="1" applyAlignment="1">
      <alignment shrinkToFit="1"/>
    </xf>
    <xf numFmtId="0" fontId="0" fillId="0" borderId="70" xfId="0" applyBorder="1" applyAlignment="1">
      <alignment shrinkToFit="1"/>
    </xf>
    <xf numFmtId="0" fontId="0" fillId="33" borderId="12" xfId="0" applyFill="1" applyBorder="1" applyAlignment="1" applyProtection="1">
      <alignment/>
      <protection locked="0"/>
    </xf>
    <xf numFmtId="0" fontId="6" fillId="33" borderId="28" xfId="0" applyFont="1" applyFill="1" applyBorder="1" applyAlignment="1" applyProtection="1">
      <alignment/>
      <protection locked="0"/>
    </xf>
    <xf numFmtId="0" fontId="6" fillId="0" borderId="13" xfId="0" applyFont="1" applyBorder="1" applyAlignment="1" applyProtection="1">
      <alignment/>
      <protection locked="0"/>
    </xf>
    <xf numFmtId="0" fontId="6" fillId="33" borderId="27" xfId="0" applyFont="1" applyFill="1" applyBorder="1" applyAlignment="1" applyProtection="1">
      <alignment/>
      <protection locked="0"/>
    </xf>
    <xf numFmtId="0" fontId="6" fillId="0" borderId="20" xfId="0" applyFont="1" applyBorder="1" applyAlignment="1">
      <alignment horizontal="right"/>
    </xf>
    <xf numFmtId="0" fontId="6" fillId="0" borderId="17" xfId="0" applyFont="1" applyBorder="1" applyAlignment="1">
      <alignment horizontal="right"/>
    </xf>
    <xf numFmtId="0" fontId="6" fillId="0" borderId="20" xfId="0" applyFont="1" applyBorder="1" applyAlignment="1" applyProtection="1">
      <alignment horizontal="center"/>
      <protection/>
    </xf>
    <xf numFmtId="0" fontId="6" fillId="0" borderId="17" xfId="0" applyFont="1" applyBorder="1" applyAlignment="1">
      <alignment horizontal="center"/>
    </xf>
    <xf numFmtId="0" fontId="6" fillId="0" borderId="22" xfId="0" applyFont="1" applyBorder="1" applyAlignment="1" applyProtection="1">
      <alignment horizontal="center"/>
      <protection/>
    </xf>
    <xf numFmtId="0" fontId="0" fillId="0" borderId="23" xfId="0" applyBorder="1" applyAlignment="1">
      <alignment horizontal="center"/>
    </xf>
    <xf numFmtId="0" fontId="6" fillId="0" borderId="18"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6" fillId="0" borderId="31" xfId="0" applyFont="1" applyBorder="1" applyAlignment="1">
      <alignment/>
    </xf>
    <xf numFmtId="0" fontId="6" fillId="33" borderId="22" xfId="0" applyFont="1" applyFill="1" applyBorder="1" applyAlignment="1" applyProtection="1">
      <alignment horizontal="center"/>
      <protection locked="0"/>
    </xf>
    <xf numFmtId="0" fontId="0" fillId="0" borderId="59" xfId="0" applyBorder="1" applyAlignment="1" applyProtection="1">
      <alignment horizontal="center"/>
      <protection locked="0"/>
    </xf>
    <xf numFmtId="0" fontId="6" fillId="0" borderId="55" xfId="0" applyFont="1" applyBorder="1" applyAlignment="1">
      <alignment/>
    </xf>
    <xf numFmtId="0" fontId="0" fillId="0" borderId="15" xfId="0" applyBorder="1" applyAlignment="1">
      <alignment/>
    </xf>
    <xf numFmtId="0" fontId="0" fillId="0" borderId="37" xfId="0" applyBorder="1" applyAlignment="1">
      <alignment/>
    </xf>
    <xf numFmtId="0" fontId="6" fillId="0" borderId="20" xfId="0" applyFont="1" applyFill="1" applyBorder="1" applyAlignment="1">
      <alignment/>
    </xf>
    <xf numFmtId="0" fontId="0" fillId="0" borderId="10" xfId="0" applyFill="1" applyBorder="1" applyAlignment="1">
      <alignment/>
    </xf>
    <xf numFmtId="0" fontId="6" fillId="0" borderId="55" xfId="0" applyFont="1" applyBorder="1" applyAlignment="1">
      <alignment vertical="top" wrapText="1" shrinkToFit="1"/>
    </xf>
    <xf numFmtId="0" fontId="5" fillId="0" borderId="15" xfId="0" applyFont="1" applyBorder="1" applyAlignment="1">
      <alignment vertical="top" wrapText="1" shrinkToFit="1"/>
    </xf>
    <xf numFmtId="0" fontId="5" fillId="0" borderId="37" xfId="0" applyFont="1" applyBorder="1" applyAlignment="1">
      <alignment vertical="top" wrapText="1" shrinkToFit="1"/>
    </xf>
    <xf numFmtId="0" fontId="5" fillId="0" borderId="77" xfId="0" applyFont="1" applyBorder="1" applyAlignment="1">
      <alignment vertical="top" wrapText="1"/>
    </xf>
    <xf numFmtId="0" fontId="5" fillId="0" borderId="13" xfId="0" applyFont="1" applyBorder="1" applyAlignment="1">
      <alignment vertical="top" wrapText="1"/>
    </xf>
    <xf numFmtId="0" fontId="5" fillId="0" borderId="83" xfId="0" applyFont="1" applyBorder="1" applyAlignment="1">
      <alignment vertical="top" wrapText="1"/>
    </xf>
    <xf numFmtId="0" fontId="6" fillId="0" borderId="69" xfId="0" applyFont="1" applyBorder="1" applyAlignment="1">
      <alignment/>
    </xf>
    <xf numFmtId="0" fontId="0" fillId="0" borderId="38" xfId="0" applyBorder="1" applyAlignment="1">
      <alignment/>
    </xf>
    <xf numFmtId="0" fontId="0" fillId="0" borderId="70" xfId="0" applyBorder="1" applyAlignment="1">
      <alignment/>
    </xf>
    <xf numFmtId="0" fontId="6" fillId="0" borderId="35" xfId="0" applyFont="1" applyFill="1" applyBorder="1" applyAlignment="1">
      <alignment vertical="center" textRotation="255" wrapText="1"/>
    </xf>
    <xf numFmtId="0" fontId="0" fillId="0" borderId="41" xfId="0" applyFill="1" applyBorder="1" applyAlignment="1">
      <alignment vertical="center" textRotation="255" wrapText="1"/>
    </xf>
    <xf numFmtId="0" fontId="0" fillId="0" borderId="34" xfId="0" applyFill="1" applyBorder="1" applyAlignment="1">
      <alignment vertical="center" textRotation="255" wrapText="1"/>
    </xf>
    <xf numFmtId="0" fontId="0" fillId="0" borderId="13" xfId="0" applyBorder="1" applyAlignment="1">
      <alignment/>
    </xf>
    <xf numFmtId="0" fontId="0" fillId="0" borderId="83" xfId="0" applyBorder="1" applyAlignment="1">
      <alignment/>
    </xf>
    <xf numFmtId="0" fontId="6" fillId="0" borderId="35" xfId="0" applyFont="1" applyBorder="1" applyAlignment="1">
      <alignment vertical="center" textRotation="255" wrapText="1"/>
    </xf>
    <xf numFmtId="0" fontId="0" fillId="0" borderId="41" xfId="0" applyBorder="1" applyAlignment="1">
      <alignment vertical="center" textRotation="255" wrapText="1"/>
    </xf>
    <xf numFmtId="0" fontId="0" fillId="33" borderId="46" xfId="0" applyFill="1" applyBorder="1" applyAlignment="1" applyProtection="1">
      <alignment/>
      <protection locked="0"/>
    </xf>
    <xf numFmtId="0" fontId="0" fillId="33" borderId="47" xfId="0" applyFill="1" applyBorder="1" applyAlignment="1" applyProtection="1">
      <alignment/>
      <protection locked="0"/>
    </xf>
    <xf numFmtId="0" fontId="6" fillId="0" borderId="60" xfId="0" applyFont="1" applyBorder="1" applyAlignment="1">
      <alignment/>
    </xf>
    <xf numFmtId="0" fontId="0" fillId="0" borderId="84" xfId="0" applyBorder="1" applyAlignment="1">
      <alignment/>
    </xf>
    <xf numFmtId="0" fontId="0" fillId="0" borderId="61" xfId="0" applyBorder="1" applyAlignment="1">
      <alignment/>
    </xf>
    <xf numFmtId="0" fontId="6" fillId="0" borderId="72" xfId="0" applyFont="1" applyBorder="1" applyAlignment="1">
      <alignment/>
    </xf>
    <xf numFmtId="0" fontId="0" fillId="0" borderId="72" xfId="0" applyBorder="1" applyAlignment="1">
      <alignment/>
    </xf>
    <xf numFmtId="0" fontId="0" fillId="0" borderId="43" xfId="0" applyBorder="1" applyAlignment="1">
      <alignment/>
    </xf>
    <xf numFmtId="0" fontId="0" fillId="0" borderId="19" xfId="0" applyBorder="1" applyAlignment="1">
      <alignment wrapText="1"/>
    </xf>
    <xf numFmtId="0" fontId="12" fillId="0" borderId="30" xfId="0" applyFont="1" applyFill="1" applyBorder="1" applyAlignment="1">
      <alignment vertical="top" shrinkToFit="1"/>
    </xf>
    <xf numFmtId="0" fontId="0" fillId="0" borderId="25" xfId="0" applyBorder="1" applyAlignment="1">
      <alignment vertical="top" shrinkToFit="1"/>
    </xf>
    <xf numFmtId="0" fontId="0" fillId="0" borderId="26" xfId="0" applyBorder="1" applyAlignment="1">
      <alignment vertical="top" shrinkToFit="1"/>
    </xf>
    <xf numFmtId="0" fontId="6" fillId="0" borderId="29" xfId="0" applyFont="1" applyBorder="1" applyAlignment="1">
      <alignment shrinkToFit="1"/>
    </xf>
    <xf numFmtId="0" fontId="0" fillId="0" borderId="12" xfId="0" applyBorder="1" applyAlignment="1">
      <alignment shrinkToFit="1"/>
    </xf>
    <xf numFmtId="0" fontId="6" fillId="0" borderId="0" xfId="0" applyFont="1" applyBorder="1" applyAlignment="1">
      <alignment wrapText="1"/>
    </xf>
    <xf numFmtId="0" fontId="0" fillId="0" borderId="27" xfId="0" applyBorder="1" applyAlignment="1">
      <alignment horizontal="center" vertical="center" wrapText="1"/>
    </xf>
    <xf numFmtId="0" fontId="6" fillId="0" borderId="48" xfId="0" applyFont="1" applyFill="1" applyBorder="1" applyAlignment="1">
      <alignment/>
    </xf>
    <xf numFmtId="0" fontId="6" fillId="0" borderId="49" xfId="0" applyFont="1" applyFill="1" applyBorder="1" applyAlignment="1">
      <alignment/>
    </xf>
    <xf numFmtId="0" fontId="19" fillId="0" borderId="27" xfId="0" applyFont="1" applyBorder="1" applyAlignment="1">
      <alignment wrapText="1"/>
    </xf>
    <xf numFmtId="0" fontId="5" fillId="0" borderId="27" xfId="0" applyFont="1" applyBorder="1" applyAlignment="1">
      <alignment wrapText="1"/>
    </xf>
    <xf numFmtId="0" fontId="6" fillId="0" borderId="0" xfId="0" applyFont="1" applyFill="1" applyBorder="1" applyAlignment="1" applyProtection="1">
      <alignment/>
      <protection locked="0"/>
    </xf>
    <xf numFmtId="0" fontId="0" fillId="0" borderId="0" xfId="0" applyFill="1" applyBorder="1" applyAlignment="1">
      <alignment/>
    </xf>
    <xf numFmtId="0" fontId="6" fillId="0" borderId="56" xfId="0" applyFont="1" applyFill="1" applyBorder="1" applyAlignment="1">
      <alignment shrinkToFit="1"/>
    </xf>
    <xf numFmtId="0" fontId="6" fillId="0" borderId="27" xfId="0" applyFont="1" applyBorder="1" applyAlignment="1">
      <alignment wrapText="1"/>
    </xf>
    <xf numFmtId="0" fontId="6" fillId="0" borderId="0" xfId="0" applyFont="1" applyBorder="1" applyAlignment="1">
      <alignment horizontal="right" vertical="center"/>
    </xf>
    <xf numFmtId="0" fontId="0" fillId="0" borderId="0" xfId="0" applyBorder="1" applyAlignment="1">
      <alignment horizontal="right" vertical="center"/>
    </xf>
    <xf numFmtId="0" fontId="6" fillId="0" borderId="15" xfId="0" applyFont="1" applyBorder="1" applyAlignment="1">
      <alignment horizontal="center" vertical="center"/>
    </xf>
    <xf numFmtId="0" fontId="6" fillId="0" borderId="14" xfId="0" applyFont="1" applyFill="1" applyBorder="1" applyAlignment="1">
      <alignment vertical="center" wrapText="1"/>
    </xf>
    <xf numFmtId="0" fontId="6" fillId="0" borderId="14" xfId="0" applyFont="1" applyFill="1" applyBorder="1" applyAlignment="1">
      <alignment vertical="top" wrapText="1"/>
    </xf>
    <xf numFmtId="0" fontId="0" fillId="0" borderId="15" xfId="0" applyFill="1" applyBorder="1" applyAlignment="1">
      <alignment vertical="top" wrapText="1"/>
    </xf>
    <xf numFmtId="0" fontId="0" fillId="0" borderId="37"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20" xfId="0" applyFill="1" applyBorder="1" applyAlignment="1">
      <alignment vertical="top" wrapText="1"/>
    </xf>
    <xf numFmtId="0" fontId="0" fillId="0" borderId="10" xfId="0" applyFill="1" applyBorder="1" applyAlignment="1">
      <alignment vertical="top" wrapText="1"/>
    </xf>
    <xf numFmtId="0" fontId="0" fillId="0" borderId="17" xfId="0" applyFill="1" applyBorder="1" applyAlignment="1">
      <alignment vertical="top" wrapText="1"/>
    </xf>
    <xf numFmtId="0" fontId="6" fillId="0" borderId="32" xfId="0" applyFont="1" applyBorder="1" applyAlignment="1" applyProtection="1">
      <alignment vertical="center" wrapText="1"/>
      <protection locked="0"/>
    </xf>
    <xf numFmtId="0" fontId="0" fillId="0" borderId="43" xfId="0" applyBorder="1" applyAlignment="1">
      <alignment vertical="center" wrapText="1"/>
    </xf>
    <xf numFmtId="0" fontId="0" fillId="0" borderId="33" xfId="0" applyBorder="1" applyAlignment="1">
      <alignment vertical="center" wrapText="1"/>
    </xf>
    <xf numFmtId="0" fontId="0" fillId="0" borderId="67" xfId="0" applyBorder="1" applyAlignment="1">
      <alignment vertical="center" wrapText="1"/>
    </xf>
    <xf numFmtId="0" fontId="0" fillId="0" borderId="58" xfId="0" applyBorder="1" applyAlignment="1">
      <alignment vertical="center" wrapText="1"/>
    </xf>
    <xf numFmtId="0" fontId="0" fillId="0" borderId="45" xfId="0" applyBorder="1" applyAlignment="1">
      <alignment vertical="center" wrapText="1"/>
    </xf>
    <xf numFmtId="0" fontId="6" fillId="0" borderId="18" xfId="0" applyFont="1" applyFill="1" applyBorder="1" applyAlignment="1">
      <alignment horizontal="center"/>
    </xf>
    <xf numFmtId="0" fontId="6" fillId="0" borderId="27" xfId="0" applyFont="1" applyBorder="1" applyAlignment="1">
      <alignment horizontal="center" vertical="center" textRotation="255"/>
    </xf>
    <xf numFmtId="0" fontId="6" fillId="0" borderId="35" xfId="0" applyFont="1" applyBorder="1" applyAlignment="1">
      <alignment horizontal="center" vertical="center" wrapText="1"/>
    </xf>
    <xf numFmtId="0" fontId="0" fillId="0" borderId="34" xfId="0" applyBorder="1" applyAlignment="1">
      <alignment horizontal="center" vertical="center" wrapText="1"/>
    </xf>
    <xf numFmtId="0" fontId="6" fillId="0" borderId="72" xfId="0" applyFont="1" applyFill="1" applyBorder="1" applyAlignment="1">
      <alignment/>
    </xf>
    <xf numFmtId="0" fontId="6" fillId="0" borderId="36" xfId="0" applyFont="1" applyBorder="1" applyAlignment="1" applyProtection="1">
      <alignment vertical="center" wrapText="1"/>
      <protection locked="0"/>
    </xf>
    <xf numFmtId="0" fontId="0" fillId="0" borderId="38" xfId="0" applyBorder="1" applyAlignment="1">
      <alignment vertical="center" wrapText="1"/>
    </xf>
    <xf numFmtId="0" fontId="0" fillId="0" borderId="70" xfId="0" applyBorder="1" applyAlignment="1">
      <alignment vertical="center" wrapText="1"/>
    </xf>
    <xf numFmtId="0" fontId="6" fillId="0" borderId="32" xfId="0" applyFont="1" applyFill="1" applyBorder="1" applyAlignment="1">
      <alignment vertical="center" wrapText="1"/>
    </xf>
    <xf numFmtId="0" fontId="0" fillId="0" borderId="43" xfId="0" applyFill="1" applyBorder="1" applyAlignment="1">
      <alignment vertical="center" wrapText="1"/>
    </xf>
    <xf numFmtId="0" fontId="0" fillId="0" borderId="33" xfId="0" applyFill="1" applyBorder="1" applyAlignment="1">
      <alignment vertical="center" wrapText="1"/>
    </xf>
    <xf numFmtId="0" fontId="0" fillId="0" borderId="67" xfId="0" applyFill="1" applyBorder="1" applyAlignment="1">
      <alignment vertical="center" wrapText="1"/>
    </xf>
    <xf numFmtId="0" fontId="0" fillId="0" borderId="58" xfId="0" applyFill="1" applyBorder="1" applyAlignment="1">
      <alignment vertical="center" wrapText="1"/>
    </xf>
    <xf numFmtId="0" fontId="0" fillId="0" borderId="45" xfId="0" applyFill="1" applyBorder="1" applyAlignment="1">
      <alignment vertical="center" wrapText="1"/>
    </xf>
    <xf numFmtId="0" fontId="19" fillId="0" borderId="49" xfId="0" applyFont="1" applyBorder="1" applyAlignment="1">
      <alignment horizontal="left"/>
    </xf>
    <xf numFmtId="0" fontId="0" fillId="0" borderId="49" xfId="0" applyBorder="1" applyAlignment="1">
      <alignment horizontal="left"/>
    </xf>
    <xf numFmtId="0" fontId="0" fillId="0" borderId="45" xfId="0" applyBorder="1" applyAlignment="1">
      <alignment horizontal="left"/>
    </xf>
    <xf numFmtId="0" fontId="21" fillId="0" borderId="0" xfId="0" applyFont="1" applyBorder="1" applyAlignment="1">
      <alignment wrapText="1"/>
    </xf>
    <xf numFmtId="0" fontId="6" fillId="33" borderId="14"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29" xfId="0" applyFont="1" applyFill="1" applyBorder="1" applyAlignment="1">
      <alignment shrinkToFit="1"/>
    </xf>
    <xf numFmtId="0" fontId="0" fillId="0" borderId="23" xfId="0" applyBorder="1" applyAlignment="1">
      <alignment shrinkToFit="1"/>
    </xf>
    <xf numFmtId="0" fontId="6" fillId="0" borderId="56" xfId="0" applyFont="1" applyFill="1" applyBorder="1" applyAlignment="1" applyProtection="1">
      <alignment shrinkToFit="1"/>
      <protection/>
    </xf>
    <xf numFmtId="0" fontId="6" fillId="0" borderId="19" xfId="0" applyFont="1" applyBorder="1" applyAlignment="1">
      <alignment/>
    </xf>
    <xf numFmtId="0" fontId="0" fillId="0" borderId="0" xfId="0" applyBorder="1" applyAlignment="1">
      <alignment/>
    </xf>
    <xf numFmtId="0" fontId="6" fillId="0" borderId="24" xfId="0" applyFont="1" applyBorder="1" applyAlignment="1">
      <alignment/>
    </xf>
    <xf numFmtId="0" fontId="6" fillId="0" borderId="72" xfId="0" applyFont="1" applyFill="1" applyBorder="1" applyAlignment="1">
      <alignment horizontal="left"/>
    </xf>
    <xf numFmtId="0" fontId="19" fillId="0" borderId="48" xfId="0" applyFont="1" applyFill="1" applyBorder="1" applyAlignment="1">
      <alignment/>
    </xf>
    <xf numFmtId="0" fontId="12" fillId="0" borderId="55" xfId="0" applyFont="1" applyFill="1" applyBorder="1" applyAlignment="1">
      <alignment vertical="top" shrinkToFit="1"/>
    </xf>
    <xf numFmtId="0" fontId="0" fillId="0" borderId="15" xfId="0" applyBorder="1" applyAlignment="1">
      <alignment vertical="top" shrinkToFit="1"/>
    </xf>
    <xf numFmtId="0" fontId="0" fillId="0" borderId="37" xfId="0" applyBorder="1" applyAlignment="1">
      <alignment vertical="top" shrinkToFit="1"/>
    </xf>
    <xf numFmtId="0" fontId="6" fillId="0" borderId="30" xfId="0" applyFont="1" applyFill="1" applyBorder="1" applyAlignment="1" applyProtection="1">
      <alignment shrinkToFit="1"/>
      <protection/>
    </xf>
    <xf numFmtId="0" fontId="19" fillId="0" borderId="48" xfId="0" applyFont="1" applyBorder="1" applyAlignment="1">
      <alignment/>
    </xf>
    <xf numFmtId="0" fontId="19" fillId="0" borderId="72" xfId="0" applyFont="1" applyFill="1" applyBorder="1" applyAlignment="1">
      <alignment/>
    </xf>
    <xf numFmtId="0" fontId="19" fillId="0" borderId="49" xfId="0" applyFont="1" applyFill="1" applyBorder="1" applyAlignment="1">
      <alignment/>
    </xf>
    <xf numFmtId="0" fontId="19" fillId="0" borderId="18" xfId="0" applyFont="1" applyBorder="1" applyAlignment="1">
      <alignment horizontal="center"/>
    </xf>
    <xf numFmtId="0" fontId="6" fillId="0" borderId="0" xfId="0" applyFont="1" applyBorder="1" applyAlignment="1">
      <alignment horizontal="center" shrinkToFit="1"/>
    </xf>
    <xf numFmtId="0" fontId="6" fillId="0" borderId="15" xfId="0" applyFont="1" applyBorder="1" applyAlignment="1">
      <alignment wrapText="1"/>
    </xf>
    <xf numFmtId="0" fontId="0" fillId="0" borderId="15" xfId="0" applyBorder="1" applyAlignment="1">
      <alignment wrapText="1"/>
    </xf>
    <xf numFmtId="0" fontId="6" fillId="0" borderId="18" xfId="0" applyFont="1" applyBorder="1" applyAlignment="1">
      <alignment vertical="top"/>
    </xf>
    <xf numFmtId="0" fontId="0" fillId="0" borderId="21" xfId="0" applyBorder="1" applyAlignment="1">
      <alignment vertical="top"/>
    </xf>
    <xf numFmtId="0" fontId="6" fillId="33" borderId="72" xfId="0" applyFont="1" applyFill="1" applyBorder="1" applyAlignment="1" applyProtection="1">
      <alignment horizontal="right" vertical="center"/>
      <protection locked="0"/>
    </xf>
    <xf numFmtId="0" fontId="0" fillId="33" borderId="48" xfId="0" applyFill="1" applyBorder="1" applyAlignment="1" applyProtection="1">
      <alignment horizontal="right" vertical="center"/>
      <protection locked="0"/>
    </xf>
    <xf numFmtId="183" fontId="6" fillId="33" borderId="30" xfId="0" applyNumberFormat="1" applyFont="1" applyFill="1" applyBorder="1" applyAlignment="1" applyProtection="1">
      <alignment/>
      <protection locked="0"/>
    </xf>
    <xf numFmtId="0" fontId="0" fillId="0" borderId="44" xfId="0" applyBorder="1" applyAlignment="1" applyProtection="1">
      <alignment/>
      <protection locked="0"/>
    </xf>
    <xf numFmtId="183" fontId="6" fillId="33" borderId="48" xfId="0" applyNumberFormat="1" applyFont="1" applyFill="1"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6" fillId="0" borderId="55" xfId="0" applyFont="1" applyBorder="1" applyAlignment="1">
      <alignment wrapText="1"/>
    </xf>
    <xf numFmtId="0" fontId="0" fillId="0" borderId="76" xfId="0" applyBorder="1" applyAlignment="1">
      <alignment wrapText="1"/>
    </xf>
    <xf numFmtId="0" fontId="6" fillId="0" borderId="71" xfId="0" applyFont="1" applyBorder="1" applyAlignment="1">
      <alignment wrapText="1"/>
    </xf>
    <xf numFmtId="0" fontId="0" fillId="0" borderId="79" xfId="0" applyBorder="1" applyAlignment="1">
      <alignment wrapText="1"/>
    </xf>
    <xf numFmtId="0" fontId="6" fillId="0" borderId="31" xfId="0" applyFont="1" applyBorder="1" applyAlignment="1">
      <alignment wrapText="1"/>
    </xf>
    <xf numFmtId="0" fontId="0" fillId="0" borderId="82" xfId="0" applyBorder="1" applyAlignment="1">
      <alignment wrapText="1"/>
    </xf>
    <xf numFmtId="0" fontId="6" fillId="0" borderId="30" xfId="0" applyFont="1" applyBorder="1" applyAlignment="1">
      <alignment horizontal="center"/>
    </xf>
    <xf numFmtId="0" fontId="6" fillId="0" borderId="44" xfId="0" applyFont="1" applyBorder="1" applyAlignment="1">
      <alignment horizontal="center"/>
    </xf>
    <xf numFmtId="0" fontId="0" fillId="0" borderId="15" xfId="0" applyBorder="1" applyAlignment="1">
      <alignment vertical="top" wrapText="1"/>
    </xf>
    <xf numFmtId="0" fontId="6" fillId="0" borderId="75" xfId="0" applyFont="1" applyBorder="1" applyAlignment="1">
      <alignment horizontal="center" vertical="center"/>
    </xf>
    <xf numFmtId="0" fontId="0" fillId="0" borderId="74" xfId="0" applyBorder="1" applyAlignment="1">
      <alignment horizontal="center" vertical="center"/>
    </xf>
    <xf numFmtId="0" fontId="6" fillId="0" borderId="51" xfId="0" applyFont="1" applyBorder="1" applyAlignment="1">
      <alignment wrapText="1"/>
    </xf>
    <xf numFmtId="0" fontId="0" fillId="0" borderId="52" xfId="0" applyBorder="1" applyAlignment="1">
      <alignment wrapText="1"/>
    </xf>
    <xf numFmtId="183" fontId="6" fillId="33" borderId="30" xfId="0" applyNumberFormat="1" applyFont="1" applyFill="1" applyBorder="1" applyAlignment="1" applyProtection="1">
      <alignment horizontal="right"/>
      <protection locked="0"/>
    </xf>
    <xf numFmtId="0" fontId="0" fillId="33" borderId="44" xfId="0" applyFill="1" applyBorder="1" applyAlignment="1" applyProtection="1">
      <alignment/>
      <protection locked="0"/>
    </xf>
    <xf numFmtId="0" fontId="6" fillId="0" borderId="85" xfId="0" applyFont="1" applyBorder="1" applyAlignment="1">
      <alignment horizontal="center" vertical="center"/>
    </xf>
    <xf numFmtId="0" fontId="0" fillId="0" borderId="86" xfId="0" applyBorder="1" applyAlignment="1">
      <alignment/>
    </xf>
    <xf numFmtId="0" fontId="0" fillId="0" borderId="87" xfId="0" applyBorder="1" applyAlignment="1">
      <alignment/>
    </xf>
    <xf numFmtId="183" fontId="6" fillId="33" borderId="56" xfId="0" applyNumberFormat="1" applyFont="1" applyFill="1" applyBorder="1" applyAlignment="1" applyProtection="1">
      <alignment/>
      <protection locked="0"/>
    </xf>
    <xf numFmtId="0" fontId="6" fillId="0" borderId="88" xfId="0" applyFont="1" applyBorder="1" applyAlignment="1">
      <alignment/>
    </xf>
    <xf numFmtId="0" fontId="0" fillId="0" borderId="89" xfId="0" applyBorder="1" applyAlignment="1">
      <alignment/>
    </xf>
    <xf numFmtId="0" fontId="0" fillId="0" borderId="90" xfId="0" applyBorder="1" applyAlignment="1">
      <alignment/>
    </xf>
    <xf numFmtId="0" fontId="6" fillId="0" borderId="91" xfId="0" applyFont="1" applyBorder="1" applyAlignment="1">
      <alignment/>
    </xf>
    <xf numFmtId="0" fontId="0" fillId="0" borderId="92" xfId="0" applyBorder="1" applyAlignment="1">
      <alignment/>
    </xf>
    <xf numFmtId="0" fontId="0" fillId="0" borderId="93" xfId="0" applyBorder="1" applyAlignment="1">
      <alignment/>
    </xf>
    <xf numFmtId="0" fontId="6" fillId="0" borderId="94" xfId="0" applyFont="1" applyBorder="1" applyAlignment="1">
      <alignment/>
    </xf>
    <xf numFmtId="0" fontId="0" fillId="0" borderId="95" xfId="0" applyBorder="1" applyAlignment="1">
      <alignment/>
    </xf>
    <xf numFmtId="0" fontId="0" fillId="0" borderId="96" xfId="0" applyBorder="1" applyAlignment="1">
      <alignment/>
    </xf>
    <xf numFmtId="0" fontId="6" fillId="0" borderId="35" xfId="0" applyFont="1" applyBorder="1" applyAlignment="1">
      <alignment horizontal="center" vertical="center"/>
    </xf>
    <xf numFmtId="0" fontId="0" fillId="0" borderId="34" xfId="0" applyBorder="1" applyAlignment="1">
      <alignment horizontal="center" vertical="center"/>
    </xf>
    <xf numFmtId="0" fontId="21" fillId="0" borderId="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shrinkToFit="1"/>
    </xf>
    <xf numFmtId="0" fontId="6" fillId="0" borderId="46" xfId="0" applyFont="1" applyBorder="1" applyAlignment="1">
      <alignment shrinkToFit="1"/>
    </xf>
    <xf numFmtId="0" fontId="6" fillId="0" borderId="47" xfId="0" applyFont="1" applyBorder="1" applyAlignment="1">
      <alignment shrinkToFit="1"/>
    </xf>
    <xf numFmtId="0" fontId="6" fillId="0" borderId="36" xfId="0" applyFont="1" applyBorder="1" applyAlignment="1">
      <alignment/>
    </xf>
    <xf numFmtId="14" fontId="6" fillId="0" borderId="10" xfId="0" applyNumberFormat="1" applyFont="1" applyBorder="1" applyAlignment="1">
      <alignment horizontal="center" vertical="center"/>
    </xf>
    <xf numFmtId="0" fontId="6" fillId="0" borderId="27" xfId="0" applyFont="1" applyBorder="1" applyAlignment="1">
      <alignment horizontal="center"/>
    </xf>
    <xf numFmtId="0" fontId="6" fillId="0" borderId="24" xfId="0" applyFont="1" applyBorder="1" applyAlignment="1">
      <alignment shrinkToFit="1"/>
    </xf>
    <xf numFmtId="0" fontId="6" fillId="0" borderId="25" xfId="0" applyFont="1" applyBorder="1" applyAlignment="1">
      <alignment shrinkToFit="1"/>
    </xf>
    <xf numFmtId="0" fontId="6" fillId="0" borderId="26" xfId="0" applyFont="1" applyBorder="1" applyAlignment="1">
      <alignment shrinkToFit="1"/>
    </xf>
    <xf numFmtId="0" fontId="6" fillId="0" borderId="0" xfId="0" applyFont="1" applyFill="1" applyBorder="1" applyAlignment="1">
      <alignment wrapText="1"/>
    </xf>
    <xf numFmtId="0" fontId="6" fillId="0" borderId="64" xfId="0" applyFont="1" applyBorder="1" applyAlignment="1">
      <alignment horizontal="center" vertical="center"/>
    </xf>
    <xf numFmtId="0" fontId="0" fillId="0" borderId="40" xfId="0" applyBorder="1" applyAlignment="1">
      <alignment horizontal="center" vertical="center"/>
    </xf>
    <xf numFmtId="0" fontId="6" fillId="0" borderId="74" xfId="0" applyFont="1" applyBorder="1" applyAlignment="1">
      <alignment horizontal="center" vertical="center"/>
    </xf>
    <xf numFmtId="183" fontId="6" fillId="33" borderId="65" xfId="0" applyNumberFormat="1" applyFont="1" applyFill="1" applyBorder="1" applyAlignment="1" applyProtection="1">
      <alignment horizontal="right" vertical="center"/>
      <protection locked="0"/>
    </xf>
    <xf numFmtId="0" fontId="0" fillId="0" borderId="53" xfId="0" applyBorder="1" applyAlignment="1" applyProtection="1">
      <alignment vertical="center"/>
      <protection locked="0"/>
    </xf>
    <xf numFmtId="0" fontId="6" fillId="0" borderId="52" xfId="0" applyFont="1" applyBorder="1" applyAlignment="1">
      <alignment wrapText="1"/>
    </xf>
    <xf numFmtId="0" fontId="6" fillId="0" borderId="53" xfId="0" applyFont="1" applyBorder="1" applyAlignment="1">
      <alignment wrapText="1"/>
    </xf>
    <xf numFmtId="0" fontId="6" fillId="0" borderId="76" xfId="0" applyFont="1" applyBorder="1" applyAlignment="1">
      <alignment horizontal="center" wrapText="1"/>
    </xf>
    <xf numFmtId="183" fontId="6" fillId="33" borderId="51" xfId="0" applyNumberFormat="1" applyFont="1" applyFill="1" applyBorder="1" applyAlignment="1" applyProtection="1">
      <alignment/>
      <protection locked="0"/>
    </xf>
    <xf numFmtId="0" fontId="0" fillId="0" borderId="50" xfId="0" applyBorder="1" applyAlignment="1" applyProtection="1">
      <alignment/>
      <protection locked="0"/>
    </xf>
    <xf numFmtId="0" fontId="6" fillId="0" borderId="56" xfId="0" applyFont="1" applyBorder="1" applyAlignment="1">
      <alignment shrinkToFit="1"/>
    </xf>
    <xf numFmtId="183" fontId="6" fillId="0" borderId="50" xfId="0" applyNumberFormat="1" applyFont="1" applyBorder="1" applyAlignment="1">
      <alignment/>
    </xf>
    <xf numFmtId="0" fontId="0" fillId="0" borderId="50" xfId="0" applyBorder="1" applyAlignment="1">
      <alignment/>
    </xf>
    <xf numFmtId="183" fontId="6" fillId="0" borderId="65" xfId="0" applyNumberFormat="1" applyFont="1" applyBorder="1" applyAlignment="1">
      <alignment/>
    </xf>
    <xf numFmtId="0" fontId="0" fillId="0" borderId="65" xfId="0" applyBorder="1" applyAlignment="1">
      <alignment/>
    </xf>
    <xf numFmtId="183" fontId="6" fillId="33" borderId="56" xfId="0" applyNumberFormat="1" applyFont="1" applyFill="1" applyBorder="1" applyAlignment="1" applyProtection="1">
      <alignment horizontal="right"/>
      <protection locked="0"/>
    </xf>
    <xf numFmtId="0" fontId="0" fillId="33" borderId="57" xfId="0" applyFill="1" applyBorder="1" applyAlignment="1" applyProtection="1">
      <alignment/>
      <protection locked="0"/>
    </xf>
    <xf numFmtId="0" fontId="6" fillId="0" borderId="97" xfId="0" applyFont="1" applyFill="1" applyBorder="1" applyAlignment="1" quotePrefix="1">
      <alignment wrapText="1" shrinkToFit="1"/>
    </xf>
    <xf numFmtId="0" fontId="6" fillId="0" borderId="42" xfId="0" applyFont="1" applyFill="1" applyBorder="1" applyAlignment="1" quotePrefix="1">
      <alignment wrapText="1" shrinkToFit="1"/>
    </xf>
    <xf numFmtId="0" fontId="0" fillId="0" borderId="77" xfId="0" applyBorder="1" applyAlignment="1">
      <alignment vertical="center"/>
    </xf>
    <xf numFmtId="0" fontId="0" fillId="0" borderId="78" xfId="0" applyBorder="1" applyAlignment="1">
      <alignment vertical="center"/>
    </xf>
    <xf numFmtId="0" fontId="6" fillId="0" borderId="0" xfId="0" applyFont="1" applyBorder="1" applyAlignment="1">
      <alignment horizontal="left" vertical="top" wrapText="1"/>
    </xf>
    <xf numFmtId="0" fontId="0" fillId="0" borderId="0" xfId="0" applyAlignment="1">
      <alignment horizontal="left" vertical="top" wrapText="1"/>
    </xf>
    <xf numFmtId="0" fontId="0" fillId="0" borderId="71" xfId="0" applyBorder="1" applyAlignment="1">
      <alignment wrapText="1"/>
    </xf>
    <xf numFmtId="0" fontId="0" fillId="0" borderId="31" xfId="0" applyBorder="1" applyAlignment="1">
      <alignment wrapText="1"/>
    </xf>
    <xf numFmtId="183" fontId="6" fillId="33" borderId="29" xfId="0" applyNumberFormat="1" applyFont="1" applyFill="1" applyBorder="1" applyAlignment="1" applyProtection="1">
      <alignment horizontal="right"/>
      <protection locked="0"/>
    </xf>
    <xf numFmtId="0" fontId="0" fillId="33" borderId="59" xfId="0" applyFill="1" applyBorder="1" applyAlignment="1" applyProtection="1">
      <alignment/>
      <protection locked="0"/>
    </xf>
    <xf numFmtId="0" fontId="6" fillId="0" borderId="0" xfId="0" applyFont="1" applyAlignment="1">
      <alignment wrapText="1"/>
    </xf>
    <xf numFmtId="0" fontId="0" fillId="0" borderId="49" xfId="0" applyBorder="1" applyAlignment="1" applyProtection="1">
      <alignment horizontal="right" vertical="center"/>
      <protection locked="0"/>
    </xf>
    <xf numFmtId="0" fontId="6" fillId="0" borderId="11" xfId="0" applyFont="1" applyBorder="1" applyAlignment="1">
      <alignment shrinkToFit="1"/>
    </xf>
    <xf numFmtId="0" fontId="21" fillId="0" borderId="0" xfId="0" applyFont="1" applyBorder="1" applyAlignment="1">
      <alignment vertical="top" wrapText="1"/>
    </xf>
    <xf numFmtId="0" fontId="0" fillId="0" borderId="50" xfId="0" applyBorder="1" applyAlignment="1" applyProtection="1">
      <alignment vertical="center"/>
      <protection locked="0"/>
    </xf>
    <xf numFmtId="183" fontId="6" fillId="33" borderId="29" xfId="0" applyNumberFormat="1" applyFont="1" applyFill="1" applyBorder="1" applyAlignment="1" applyProtection="1">
      <alignment/>
      <protection locked="0"/>
    </xf>
    <xf numFmtId="0" fontId="0" fillId="0" borderId="59" xfId="0" applyBorder="1" applyAlignment="1" applyProtection="1">
      <alignment/>
      <protection locked="0"/>
    </xf>
    <xf numFmtId="0" fontId="6" fillId="0" borderId="27" xfId="0" applyFont="1" applyBorder="1" applyAlignment="1">
      <alignment vertical="center"/>
    </xf>
    <xf numFmtId="0" fontId="0" fillId="0" borderId="27" xfId="0" applyBorder="1" applyAlignment="1">
      <alignment/>
    </xf>
    <xf numFmtId="0" fontId="0" fillId="0" borderId="1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Alignment="1">
      <alignment/>
    </xf>
    <xf numFmtId="0" fontId="6" fillId="0" borderId="27" xfId="0" applyFont="1" applyBorder="1" applyAlignment="1">
      <alignment/>
    </xf>
    <xf numFmtId="0" fontId="0" fillId="0" borderId="18" xfId="0" applyBorder="1" applyAlignment="1">
      <alignment/>
    </xf>
    <xf numFmtId="183" fontId="6" fillId="0" borderId="40" xfId="0" applyNumberFormat="1" applyFont="1" applyFill="1" applyBorder="1" applyAlignment="1" applyProtection="1">
      <alignment horizontal="center"/>
      <protection/>
    </xf>
    <xf numFmtId="0" fontId="0" fillId="0" borderId="53" xfId="0" applyFill="1" applyBorder="1" applyAlignment="1" applyProtection="1">
      <alignment/>
      <protection/>
    </xf>
    <xf numFmtId="0" fontId="0" fillId="0" borderId="42" xfId="0" applyFill="1" applyBorder="1" applyAlignment="1" applyProtection="1">
      <alignment/>
      <protection/>
    </xf>
    <xf numFmtId="183" fontId="6" fillId="33" borderId="40" xfId="0" applyNumberFormat="1" applyFont="1" applyFill="1" applyBorder="1" applyAlignment="1" applyProtection="1">
      <alignment horizontal="center"/>
      <protection locked="0"/>
    </xf>
    <xf numFmtId="0" fontId="0" fillId="33" borderId="53" xfId="0" applyFill="1" applyBorder="1" applyAlignment="1" applyProtection="1">
      <alignment/>
      <protection locked="0"/>
    </xf>
    <xf numFmtId="0" fontId="0" fillId="33" borderId="31" xfId="0" applyFill="1" applyBorder="1" applyAlignment="1" applyProtection="1">
      <alignment/>
      <protection locked="0"/>
    </xf>
    <xf numFmtId="183" fontId="6" fillId="0" borderId="74" xfId="0" applyNumberFormat="1" applyFont="1" applyBorder="1" applyAlignment="1">
      <alignment horizontal="center" vertical="center"/>
    </xf>
    <xf numFmtId="0" fontId="0" fillId="0" borderId="98"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6" fillId="0" borderId="50" xfId="0" applyFont="1" applyBorder="1" applyAlignment="1">
      <alignment/>
    </xf>
    <xf numFmtId="0" fontId="6" fillId="0" borderId="27" xfId="0" applyFont="1" applyBorder="1" applyAlignment="1">
      <alignment horizontal="left"/>
    </xf>
    <xf numFmtId="0" fontId="12" fillId="0" borderId="75" xfId="0" applyFont="1" applyBorder="1" applyAlignment="1" applyProtection="1">
      <alignment/>
      <protection/>
    </xf>
    <xf numFmtId="0" fontId="0" fillId="0" borderId="40" xfId="0" applyBorder="1" applyAlignment="1">
      <alignment/>
    </xf>
    <xf numFmtId="0" fontId="6" fillId="0" borderId="55" xfId="0" applyFont="1" applyBorder="1" applyAlignment="1" applyProtection="1">
      <alignment wrapText="1"/>
      <protection/>
    </xf>
    <xf numFmtId="0" fontId="0" fillId="0" borderId="76" xfId="0" applyBorder="1" applyAlignment="1" applyProtection="1">
      <alignment wrapText="1"/>
      <protection/>
    </xf>
    <xf numFmtId="0" fontId="0" fillId="0" borderId="71" xfId="0" applyBorder="1" applyAlignment="1" applyProtection="1">
      <alignment wrapText="1"/>
      <protection/>
    </xf>
    <xf numFmtId="0" fontId="0" fillId="0" borderId="79" xfId="0" applyBorder="1" applyAlignment="1" applyProtection="1">
      <alignment wrapText="1"/>
      <protection/>
    </xf>
    <xf numFmtId="0" fontId="0" fillId="0" borderId="31" xfId="0" applyBorder="1" applyAlignment="1" applyProtection="1">
      <alignment wrapText="1"/>
      <protection/>
    </xf>
    <xf numFmtId="0" fontId="0" fillId="0" borderId="82" xfId="0" applyBorder="1" applyAlignment="1" applyProtection="1">
      <alignment wrapText="1"/>
      <protection/>
    </xf>
    <xf numFmtId="0" fontId="6" fillId="0" borderId="51" xfId="0" applyFont="1" applyBorder="1" applyAlignment="1" applyProtection="1">
      <alignment wrapText="1"/>
      <protection/>
    </xf>
    <xf numFmtId="0" fontId="6" fillId="0" borderId="52" xfId="0" applyFont="1" applyBorder="1" applyAlignment="1" applyProtection="1">
      <alignment wrapText="1"/>
      <protection/>
    </xf>
    <xf numFmtId="0" fontId="6" fillId="0" borderId="53" xfId="0" applyFont="1" applyBorder="1" applyAlignment="1" applyProtection="1">
      <alignment wrapText="1"/>
      <protection/>
    </xf>
    <xf numFmtId="0" fontId="6" fillId="0" borderId="10" xfId="0" applyFont="1" applyBorder="1" applyAlignment="1">
      <alignment shrinkToFit="1"/>
    </xf>
    <xf numFmtId="0" fontId="0" fillId="0" borderId="10" xfId="0" applyBorder="1" applyAlignment="1">
      <alignment shrinkToFit="1"/>
    </xf>
    <xf numFmtId="0" fontId="6" fillId="0" borderId="67" xfId="0" applyFont="1" applyBorder="1" applyAlignment="1">
      <alignment/>
    </xf>
    <xf numFmtId="0" fontId="6" fillId="0" borderId="54" xfId="0" applyFont="1" applyBorder="1" applyAlignment="1">
      <alignment/>
    </xf>
    <xf numFmtId="0" fontId="6" fillId="0" borderId="42" xfId="0" applyFont="1" applyBorder="1" applyAlignment="1">
      <alignment/>
    </xf>
    <xf numFmtId="0" fontId="6" fillId="0" borderId="34" xfId="0" applyFont="1" applyBorder="1" applyAlignment="1">
      <alignment/>
    </xf>
    <xf numFmtId="0" fontId="6" fillId="0" borderId="43" xfId="0" applyFont="1" applyBorder="1" applyAlignment="1">
      <alignment/>
    </xf>
    <xf numFmtId="0" fontId="6" fillId="0" borderId="63" xfId="0" applyFont="1" applyBorder="1" applyAlignment="1">
      <alignment/>
    </xf>
    <xf numFmtId="0" fontId="6" fillId="0" borderId="45" xfId="0" applyFont="1" applyBorder="1" applyAlignment="1">
      <alignment/>
    </xf>
    <xf numFmtId="0" fontId="6" fillId="0" borderId="68" xfId="0" applyFont="1" applyBorder="1" applyAlignment="1">
      <alignment/>
    </xf>
    <xf numFmtId="0" fontId="6" fillId="0" borderId="99" xfId="0" applyFont="1" applyBorder="1" applyAlignment="1">
      <alignment/>
    </xf>
    <xf numFmtId="0" fontId="6" fillId="0" borderId="100" xfId="0" applyFont="1" applyBorder="1" applyAlignment="1">
      <alignment/>
    </xf>
    <xf numFmtId="183" fontId="6" fillId="33" borderId="51" xfId="0" applyNumberFormat="1" applyFont="1" applyFill="1" applyBorder="1" applyAlignment="1" applyProtection="1">
      <alignment vertical="center"/>
      <protection locked="0"/>
    </xf>
    <xf numFmtId="0" fontId="6" fillId="33" borderId="35" xfId="0" applyFont="1"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6" fillId="0" borderId="18" xfId="0"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21" xfId="0" applyFill="1" applyBorder="1" applyAlignment="1" applyProtection="1">
      <alignment horizontal="center"/>
      <protection/>
    </xf>
    <xf numFmtId="0" fontId="6" fillId="0" borderId="101" xfId="0" applyFont="1" applyBorder="1" applyAlignment="1">
      <alignment/>
    </xf>
    <xf numFmtId="0" fontId="6" fillId="0" borderId="66" xfId="0" applyFont="1" applyBorder="1" applyAlignment="1">
      <alignment/>
    </xf>
    <xf numFmtId="0" fontId="6" fillId="0" borderId="35" xfId="0" applyFont="1" applyBorder="1" applyAlignment="1">
      <alignment/>
    </xf>
    <xf numFmtId="0" fontId="6" fillId="0" borderId="14" xfId="0" applyFont="1" applyFill="1" applyBorder="1" applyAlignment="1">
      <alignment horizontal="center"/>
    </xf>
    <xf numFmtId="0" fontId="0" fillId="0" borderId="15" xfId="0" applyBorder="1" applyAlignment="1">
      <alignment horizontal="center"/>
    </xf>
    <xf numFmtId="0" fontId="6" fillId="0" borderId="97" xfId="0" applyFont="1" applyFill="1" applyBorder="1" applyAlignment="1" applyProtection="1" quotePrefix="1">
      <alignment wrapText="1" shrinkToFit="1"/>
      <protection/>
    </xf>
    <xf numFmtId="0" fontId="6" fillId="0" borderId="42" xfId="0" applyFont="1" applyFill="1" applyBorder="1" applyAlignment="1" applyProtection="1" quotePrefix="1">
      <alignment wrapText="1" shrinkToFit="1"/>
      <protection/>
    </xf>
    <xf numFmtId="183" fontId="6" fillId="0" borderId="30" xfId="0" applyNumberFormat="1" applyFont="1" applyFill="1" applyBorder="1" applyAlignment="1" applyProtection="1">
      <alignment horizontal="right"/>
      <protection/>
    </xf>
    <xf numFmtId="0" fontId="0" fillId="0" borderId="44" xfId="0" applyBorder="1" applyAlignment="1" applyProtection="1">
      <alignment/>
      <protection/>
    </xf>
    <xf numFmtId="0" fontId="6" fillId="0" borderId="51" xfId="0" applyFont="1" applyBorder="1" applyAlignment="1" applyProtection="1">
      <alignment horizontal="center" wrapText="1"/>
      <protection/>
    </xf>
    <xf numFmtId="0" fontId="0" fillId="0" borderId="52" xfId="0" applyBorder="1" applyAlignment="1" applyProtection="1">
      <alignment wrapText="1"/>
      <protection/>
    </xf>
    <xf numFmtId="0" fontId="0" fillId="0" borderId="53" xfId="0" applyBorder="1" applyAlignment="1" applyProtection="1">
      <alignment wrapText="1"/>
      <protection/>
    </xf>
    <xf numFmtId="0" fontId="6" fillId="0" borderId="71" xfId="0" applyFont="1" applyBorder="1" applyAlignment="1" applyProtection="1">
      <alignment wrapText="1"/>
      <protection/>
    </xf>
    <xf numFmtId="0" fontId="6" fillId="0" borderId="31" xfId="0" applyFont="1" applyBorder="1" applyAlignment="1" applyProtection="1">
      <alignment wrapText="1"/>
      <protection/>
    </xf>
    <xf numFmtId="0" fontId="6" fillId="0" borderId="73" xfId="0" applyFont="1" applyBorder="1" applyAlignment="1">
      <alignment/>
    </xf>
    <xf numFmtId="183" fontId="6" fillId="0" borderId="29" xfId="0" applyNumberFormat="1" applyFont="1" applyFill="1" applyBorder="1" applyAlignment="1" applyProtection="1">
      <alignment horizontal="right"/>
      <protection/>
    </xf>
    <xf numFmtId="0" fontId="0" fillId="0" borderId="59" xfId="0" applyBorder="1" applyAlignment="1" applyProtection="1">
      <alignment/>
      <protection/>
    </xf>
    <xf numFmtId="183" fontId="6" fillId="0" borderId="56" xfId="0" applyNumberFormat="1" applyFont="1" applyFill="1" applyBorder="1" applyAlignment="1" applyProtection="1">
      <alignment horizontal="right"/>
      <protection/>
    </xf>
    <xf numFmtId="0" fontId="0" fillId="0" borderId="57" xfId="0" applyBorder="1" applyAlignment="1" applyProtection="1">
      <alignment/>
      <protection/>
    </xf>
    <xf numFmtId="185" fontId="6" fillId="33" borderId="27" xfId="0" applyNumberFormat="1" applyFont="1" applyFill="1" applyBorder="1" applyAlignment="1" applyProtection="1">
      <alignment horizontal="center"/>
      <protection locked="0"/>
    </xf>
    <xf numFmtId="0" fontId="6" fillId="33" borderId="27" xfId="0" applyFont="1" applyFill="1" applyBorder="1" applyAlignment="1" applyProtection="1">
      <alignment horizontal="center"/>
      <protection locked="0"/>
    </xf>
    <xf numFmtId="177" fontId="6" fillId="0" borderId="27" xfId="0" applyNumberFormat="1" applyFont="1" applyBorder="1" applyAlignment="1">
      <alignment horizontal="center"/>
    </xf>
    <xf numFmtId="49" fontId="6" fillId="0" borderId="0" xfId="0" applyNumberFormat="1" applyFont="1" applyFill="1" applyBorder="1" applyAlignment="1" applyProtection="1">
      <alignment horizontal="left"/>
      <protection/>
    </xf>
    <xf numFmtId="0" fontId="0" fillId="0" borderId="0" xfId="0" applyAlignment="1">
      <alignment horizontal="left"/>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46"/>
  <sheetViews>
    <sheetView zoomScalePageLayoutView="0" workbookViewId="0" topLeftCell="A1">
      <selection activeCell="I5" sqref="I5:L5"/>
    </sheetView>
  </sheetViews>
  <sheetFormatPr defaultColWidth="5.77734375" defaultRowHeight="15" customHeight="1"/>
  <cols>
    <col min="1" max="16384" width="5.77734375" style="3" customWidth="1"/>
  </cols>
  <sheetData>
    <row r="1" spans="13:15" ht="15" customHeight="1">
      <c r="M1" s="76"/>
      <c r="N1" s="95"/>
      <c r="O1" s="84"/>
    </row>
    <row r="3" ht="15" customHeight="1">
      <c r="F3" s="3" t="s">
        <v>305</v>
      </c>
    </row>
    <row r="5" spans="5:12" ht="15" customHeight="1">
      <c r="E5" s="344" t="s">
        <v>101</v>
      </c>
      <c r="F5" s="345"/>
      <c r="G5" s="345"/>
      <c r="H5" s="346"/>
      <c r="I5" s="347"/>
      <c r="J5" s="348"/>
      <c r="K5" s="348"/>
      <c r="L5" s="349"/>
    </row>
    <row r="6" spans="1:12" ht="15" customHeight="1">
      <c r="A6" s="83"/>
      <c r="B6" s="81"/>
      <c r="C6" s="81"/>
      <c r="D6" s="81"/>
      <c r="E6" s="81"/>
      <c r="H6" s="108"/>
      <c r="I6" s="108"/>
      <c r="J6" s="108"/>
      <c r="K6" s="108"/>
      <c r="L6" s="108"/>
    </row>
    <row r="7" spans="3:12" ht="15" customHeight="1">
      <c r="C7" s="3" t="s">
        <v>115</v>
      </c>
      <c r="F7" s="35" t="s">
        <v>62</v>
      </c>
      <c r="G7" s="35"/>
      <c r="H7" s="3" t="s">
        <v>51</v>
      </c>
      <c r="I7" s="35"/>
      <c r="J7" s="3" t="s">
        <v>53</v>
      </c>
      <c r="K7" s="35"/>
      <c r="L7" s="3" t="s">
        <v>54</v>
      </c>
    </row>
    <row r="8" spans="4:7" ht="15" customHeight="1">
      <c r="D8" s="1"/>
      <c r="F8" s="1"/>
      <c r="G8" s="2"/>
    </row>
    <row r="13" ht="30" customHeight="1">
      <c r="C13" s="102" t="s">
        <v>80</v>
      </c>
    </row>
    <row r="22" spans="3:10" ht="19.5" customHeight="1">
      <c r="C22" s="3" t="s">
        <v>304</v>
      </c>
      <c r="F22" s="339">
        <f>+IF(チェックリスト!C4=0,"",チェックリスト!C4)</f>
      </c>
      <c r="G22" s="340"/>
      <c r="H22" s="340"/>
      <c r="I22" s="340"/>
      <c r="J22" s="3" t="s">
        <v>63</v>
      </c>
    </row>
    <row r="24" spans="3:11" ht="15" customHeight="1">
      <c r="C24" s="3" t="s">
        <v>471</v>
      </c>
      <c r="E24" s="35" t="s">
        <v>62</v>
      </c>
      <c r="F24" s="35">
        <v>28</v>
      </c>
      <c r="G24" s="3" t="s">
        <v>51</v>
      </c>
      <c r="H24" s="35"/>
      <c r="I24" s="3" t="s">
        <v>53</v>
      </c>
      <c r="J24" s="35"/>
      <c r="K24" s="3" t="s">
        <v>54</v>
      </c>
    </row>
    <row r="26" spans="3:11" ht="15" customHeight="1">
      <c r="C26" s="3" t="s">
        <v>81</v>
      </c>
      <c r="E26" s="35" t="s">
        <v>62</v>
      </c>
      <c r="F26" s="98">
        <f>+IF(チェックリスト!D3=0,"",チェックリスト!D3)</f>
      </c>
      <c r="G26" s="3" t="s">
        <v>51</v>
      </c>
      <c r="H26" s="98">
        <f>+IF(チェックリスト!F3=0,"",チェックリスト!F3)</f>
      </c>
      <c r="I26" s="3" t="s">
        <v>53</v>
      </c>
      <c r="J26" s="98">
        <f>+IF(チェックリスト!H3=0,"",チェックリスト!H3)</f>
      </c>
      <c r="K26" s="3" t="s">
        <v>54</v>
      </c>
    </row>
    <row r="34" spans="3:11" ht="15" customHeight="1">
      <c r="C34" s="2" t="s">
        <v>83</v>
      </c>
      <c r="G34" s="351" t="s">
        <v>402</v>
      </c>
      <c r="H34" s="352"/>
      <c r="I34" s="352"/>
      <c r="J34" s="352"/>
      <c r="K34" s="353"/>
    </row>
    <row r="35" spans="3:11" ht="15" customHeight="1">
      <c r="C35" s="3" t="s">
        <v>84</v>
      </c>
      <c r="G35" s="350" t="s">
        <v>403</v>
      </c>
      <c r="H35" s="354"/>
      <c r="I35" s="354"/>
      <c r="J35" s="354"/>
      <c r="K35" s="355"/>
    </row>
    <row r="36" spans="7:11" ht="15" customHeight="1">
      <c r="G36" s="233" t="s">
        <v>85</v>
      </c>
      <c r="H36" s="356" t="s">
        <v>564</v>
      </c>
      <c r="I36" s="357"/>
      <c r="J36" s="357"/>
      <c r="K36" s="358"/>
    </row>
    <row r="37" spans="7:11" ht="15" customHeight="1">
      <c r="G37" s="234" t="s">
        <v>86</v>
      </c>
      <c r="H37" s="330" t="s">
        <v>564</v>
      </c>
      <c r="I37" s="331"/>
      <c r="J37" s="331"/>
      <c r="K37" s="332"/>
    </row>
    <row r="38" spans="3:11" ht="15" customHeight="1">
      <c r="C38" s="2" t="s">
        <v>355</v>
      </c>
      <c r="G38" s="350" t="s">
        <v>567</v>
      </c>
      <c r="H38" s="331"/>
      <c r="I38" s="331"/>
      <c r="J38" s="331"/>
      <c r="K38" s="332"/>
    </row>
    <row r="39" spans="3:11" ht="15" customHeight="1">
      <c r="C39" s="2" t="s">
        <v>158</v>
      </c>
      <c r="E39" s="1"/>
      <c r="F39" s="1"/>
      <c r="G39" s="350" t="s">
        <v>566</v>
      </c>
      <c r="H39" s="331"/>
      <c r="I39" s="331"/>
      <c r="J39" s="331"/>
      <c r="K39" s="332"/>
    </row>
    <row r="40" spans="3:11" ht="15" customHeight="1">
      <c r="C40" s="2" t="s">
        <v>87</v>
      </c>
      <c r="G40" s="341" t="s">
        <v>565</v>
      </c>
      <c r="H40" s="342"/>
      <c r="I40" s="342"/>
      <c r="J40" s="343"/>
      <c r="K40" s="153" t="s">
        <v>342</v>
      </c>
    </row>
    <row r="42" ht="15" customHeight="1">
      <c r="L42" s="76"/>
    </row>
    <row r="43" spans="1:11" ht="15" customHeight="1">
      <c r="A43" s="333" t="s">
        <v>131</v>
      </c>
      <c r="B43" s="334"/>
      <c r="C43" s="8"/>
      <c r="D43" s="9"/>
      <c r="E43" s="9"/>
      <c r="F43" s="9"/>
      <c r="G43" s="9"/>
      <c r="H43" s="9"/>
      <c r="I43" s="9"/>
      <c r="J43" s="9"/>
      <c r="K43" s="77"/>
    </row>
    <row r="44" spans="1:11" ht="15" customHeight="1">
      <c r="A44" s="335"/>
      <c r="B44" s="336"/>
      <c r="C44" s="13"/>
      <c r="K44" s="10"/>
    </row>
    <row r="45" spans="1:11" ht="15" customHeight="1">
      <c r="A45" s="335"/>
      <c r="B45" s="336"/>
      <c r="C45" s="13"/>
      <c r="K45" s="10"/>
    </row>
    <row r="46" spans="1:11" ht="15" customHeight="1">
      <c r="A46" s="337"/>
      <c r="B46" s="338"/>
      <c r="C46" s="14"/>
      <c r="D46" s="4"/>
      <c r="E46" s="4"/>
      <c r="F46" s="4"/>
      <c r="G46" s="4"/>
      <c r="H46" s="4"/>
      <c r="I46" s="4"/>
      <c r="J46" s="4"/>
      <c r="K46" s="11"/>
    </row>
  </sheetData>
  <sheetProtection sheet="1" formatCells="0" formatColumns="0" formatRows="0"/>
  <mergeCells count="11">
    <mergeCell ref="H36:K36"/>
    <mergeCell ref="H37:K37"/>
    <mergeCell ref="A43:B46"/>
    <mergeCell ref="F22:I22"/>
    <mergeCell ref="G40:J40"/>
    <mergeCell ref="E5:H5"/>
    <mergeCell ref="I5:L5"/>
    <mergeCell ref="G39:K39"/>
    <mergeCell ref="G38:K38"/>
    <mergeCell ref="G34:K34"/>
    <mergeCell ref="G35:K35"/>
  </mergeCells>
  <printOptions/>
  <pageMargins left="0.984251968503937" right="0.5905511811023623" top="0.5905511811023623" bottom="0.5905511811023623" header="0.31496062992125984" footer="0.31496062992125984"/>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Z86"/>
  <sheetViews>
    <sheetView zoomScalePageLayoutView="0" workbookViewId="0" topLeftCell="A1">
      <selection activeCell="F22" sqref="F22:L25"/>
    </sheetView>
  </sheetViews>
  <sheetFormatPr defaultColWidth="5.77734375" defaultRowHeight="15" customHeight="1"/>
  <cols>
    <col min="1" max="1" width="5.3359375" style="3" customWidth="1"/>
    <col min="2" max="4" width="5.77734375" style="3" customWidth="1"/>
    <col min="5" max="5" width="5.88671875" style="3" customWidth="1"/>
    <col min="6" max="11" width="5.77734375" style="3" customWidth="1"/>
    <col min="12" max="12" width="7.5546875" style="3" bestFit="1" customWidth="1"/>
    <col min="13" max="16384" width="5.77734375" style="3" customWidth="1"/>
  </cols>
  <sheetData>
    <row r="1" spans="1:15" ht="15" customHeight="1">
      <c r="A1" s="93" t="s">
        <v>132</v>
      </c>
      <c r="J1" s="76" t="s">
        <v>68</v>
      </c>
      <c r="K1" s="388">
        <v>42482</v>
      </c>
      <c r="L1" s="389"/>
      <c r="O1" s="3" t="s">
        <v>173</v>
      </c>
    </row>
    <row r="2" spans="4:15" ht="15" customHeight="1">
      <c r="D2" s="1"/>
      <c r="F2" s="1"/>
      <c r="G2" s="2"/>
      <c r="I2" s="390">
        <f>+IF('表紙'!I5=0,"",'表紙'!I5)</f>
      </c>
      <c r="J2" s="391"/>
      <c r="K2" s="391"/>
      <c r="L2" s="392"/>
      <c r="O2" s="3" t="s">
        <v>170</v>
      </c>
    </row>
    <row r="3" spans="1:15" ht="15" customHeight="1">
      <c r="A3" s="402" t="s">
        <v>97</v>
      </c>
      <c r="B3" s="402"/>
      <c r="C3" s="402"/>
      <c r="D3" s="402"/>
      <c r="E3" s="402"/>
      <c r="F3" s="402"/>
      <c r="G3" s="402"/>
      <c r="H3" s="402"/>
      <c r="I3" s="402"/>
      <c r="J3" s="402"/>
      <c r="K3" s="402"/>
      <c r="L3" s="402"/>
      <c r="O3" s="3" t="s">
        <v>172</v>
      </c>
    </row>
    <row r="4" spans="1:15" ht="15" customHeight="1">
      <c r="A4" s="402" t="s">
        <v>560</v>
      </c>
      <c r="B4" s="402"/>
      <c r="C4" s="402"/>
      <c r="D4" s="402"/>
      <c r="E4" s="402"/>
      <c r="F4" s="402"/>
      <c r="G4" s="402"/>
      <c r="H4" s="402"/>
      <c r="I4" s="402"/>
      <c r="J4" s="402"/>
      <c r="K4" s="402"/>
      <c r="L4" s="402"/>
      <c r="O4" s="3" t="s">
        <v>171</v>
      </c>
    </row>
    <row r="5" spans="15:18" ht="15" customHeight="1">
      <c r="O5" s="181">
        <f>+チェックリスト!R17</f>
        <v>0</v>
      </c>
      <c r="P5" s="3" t="s">
        <v>248</v>
      </c>
      <c r="R5" s="71" t="s">
        <v>508</v>
      </c>
    </row>
    <row r="6" spans="1:16" ht="15" customHeight="1">
      <c r="A6" s="333" t="s">
        <v>245</v>
      </c>
      <c r="B6" s="334"/>
      <c r="C6" s="333" t="s">
        <v>409</v>
      </c>
      <c r="D6" s="404"/>
      <c r="E6" s="397">
        <f>IF(O5=2,"１階はRC造または鉄骨造",IF(O5=1,"全階木造",""))</f>
      </c>
      <c r="F6" s="398"/>
      <c r="G6" s="398"/>
      <c r="H6" s="398"/>
      <c r="I6" s="398"/>
      <c r="J6" s="398"/>
      <c r="K6" s="398"/>
      <c r="L6" s="399"/>
      <c r="M6" s="76"/>
      <c r="O6" s="3">
        <f>+'計算書 (1)'!O13</f>
        <v>0</v>
      </c>
      <c r="P6" s="3" t="s">
        <v>408</v>
      </c>
    </row>
    <row r="7" spans="1:17" ht="15" customHeight="1">
      <c r="A7" s="487">
        <f>+K20</f>
      </c>
      <c r="B7" s="488"/>
      <c r="C7" s="405">
        <f>IF(O6=0,"",IF(O6=1,1,0.9))</f>
      </c>
      <c r="D7" s="406"/>
      <c r="E7" s="400" t="s">
        <v>250</v>
      </c>
      <c r="F7" s="401"/>
      <c r="G7" s="393">
        <f>IF(O7=1,"Ⅰ　合板",IF(O7=2,"Ⅱ　火打ち＋荒板",IF(O7=3,"Ⅲ　火打ちなし",IF(O7=4,"Ⅲ　火打ちなし",""))))</f>
      </c>
      <c r="H7" s="394"/>
      <c r="I7" s="394"/>
      <c r="J7" s="395">
        <f>IF(P7=1,"4ｍ以上の吹抜け無し",IF(P7=2,"4ｍ以上の吹抜け有り",""))</f>
      </c>
      <c r="K7" s="395"/>
      <c r="L7" s="396"/>
      <c r="M7" s="76"/>
      <c r="N7" s="163"/>
      <c r="O7" s="163">
        <f>+チェックリスト!R90</f>
        <v>0</v>
      </c>
      <c r="P7" s="163">
        <f>+チェックリスト!R95</f>
        <v>0</v>
      </c>
      <c r="Q7" s="3" t="s">
        <v>410</v>
      </c>
    </row>
    <row r="8" spans="1:17" ht="15" customHeight="1">
      <c r="A8" s="337"/>
      <c r="B8" s="338"/>
      <c r="C8" s="407"/>
      <c r="D8" s="408"/>
      <c r="E8" s="412" t="s">
        <v>282</v>
      </c>
      <c r="F8" s="413"/>
      <c r="G8" s="409">
        <f>IF(O8=1,"Ⅰ　平12建告1460号に適合する仕様",IF(O8=2,"Ⅱ　羽子板ボルト,VP,CP-T,CP-L,込み栓",IF(O8=3,"Ⅲ　ほぞ差,釘打ち,かすがい(両端通し柱)",IF(O8=4,"Ⅳ　ほぞ差し、釘打ち、かすがい等",IF(O8=5,"金物は不明でありⅣとして診断","")))))</f>
      </c>
      <c r="H8" s="410"/>
      <c r="I8" s="410"/>
      <c r="J8" s="410"/>
      <c r="K8" s="410"/>
      <c r="L8" s="411"/>
      <c r="M8" s="76"/>
      <c r="O8" s="163">
        <f>+チェックリスト!T90</f>
        <v>0</v>
      </c>
      <c r="Q8" s="3" t="s">
        <v>282</v>
      </c>
    </row>
    <row r="9" ht="15" customHeight="1">
      <c r="M9" s="76"/>
    </row>
    <row r="10" spans="1:15" ht="15" customHeight="1">
      <c r="A10" s="435" t="s">
        <v>246</v>
      </c>
      <c r="B10" s="479"/>
      <c r="C10" s="79">
        <f>+IF(A7="","",IF(A7&gt;=1.5,"○",""))</f>
      </c>
      <c r="D10" s="6" t="s">
        <v>65</v>
      </c>
      <c r="E10" s="6"/>
      <c r="F10" s="6"/>
      <c r="G10" s="16" t="s">
        <v>284</v>
      </c>
      <c r="H10" s="6"/>
      <c r="I10" s="6"/>
      <c r="J10" s="6"/>
      <c r="K10" s="6"/>
      <c r="L10" s="17"/>
      <c r="M10" s="13"/>
      <c r="O10" s="3" t="s">
        <v>174</v>
      </c>
    </row>
    <row r="11" spans="1:15" ht="15" customHeight="1">
      <c r="A11" s="480"/>
      <c r="B11" s="481"/>
      <c r="C11" s="80">
        <f>+IF(A7&gt;=1,IF(A7&lt;1.5,"○",""),"")</f>
      </c>
      <c r="D11" s="19" t="s">
        <v>64</v>
      </c>
      <c r="E11" s="19"/>
      <c r="F11" s="19"/>
      <c r="G11" s="18" t="s">
        <v>285</v>
      </c>
      <c r="H11" s="19"/>
      <c r="I11" s="19"/>
      <c r="J11" s="19"/>
      <c r="K11" s="19"/>
      <c r="L11" s="20"/>
      <c r="M11" s="13"/>
      <c r="O11" s="3" t="s">
        <v>175</v>
      </c>
    </row>
    <row r="12" spans="1:18" ht="15" customHeight="1">
      <c r="A12" s="480"/>
      <c r="B12" s="481"/>
      <c r="C12" s="80">
        <f>+IF(A7&gt;=0.7,IF(A7&lt;1,"○",""),"")</f>
      </c>
      <c r="D12" s="19" t="s">
        <v>66</v>
      </c>
      <c r="E12" s="19"/>
      <c r="F12" s="19"/>
      <c r="G12" s="18" t="s">
        <v>286</v>
      </c>
      <c r="H12" s="19"/>
      <c r="I12" s="19"/>
      <c r="J12" s="19"/>
      <c r="K12" s="19"/>
      <c r="L12" s="20"/>
      <c r="M12" s="13"/>
      <c r="Q12" s="81"/>
      <c r="R12" s="81"/>
    </row>
    <row r="13" spans="1:13" ht="15" customHeight="1">
      <c r="A13" s="482"/>
      <c r="B13" s="483"/>
      <c r="C13" s="106">
        <f>+IF(A7&lt;0.7,"○","")</f>
      </c>
      <c r="D13" s="4" t="s">
        <v>67</v>
      </c>
      <c r="E13" s="4"/>
      <c r="F13" s="4"/>
      <c r="G13" s="104" t="s">
        <v>287</v>
      </c>
      <c r="H13" s="105"/>
      <c r="I13" s="105"/>
      <c r="J13" s="4"/>
      <c r="K13" s="4"/>
      <c r="L13" s="11"/>
      <c r="M13" s="13"/>
    </row>
    <row r="14" spans="15:17" ht="15" customHeight="1">
      <c r="O14" s="72" t="s">
        <v>569</v>
      </c>
      <c r="Q14" s="3" t="s">
        <v>568</v>
      </c>
    </row>
    <row r="15" spans="1:12" ht="15" customHeight="1">
      <c r="A15" s="454" t="s">
        <v>329</v>
      </c>
      <c r="B15" s="484" t="s">
        <v>111</v>
      </c>
      <c r="C15" s="420" t="s">
        <v>426</v>
      </c>
      <c r="D15" s="421"/>
      <c r="E15" s="432" t="s">
        <v>433</v>
      </c>
      <c r="F15" s="417" t="s">
        <v>434</v>
      </c>
      <c r="G15" s="426" t="s">
        <v>432</v>
      </c>
      <c r="H15" s="427"/>
      <c r="I15" s="420" t="s">
        <v>242</v>
      </c>
      <c r="J15" s="421"/>
      <c r="K15" s="420" t="s">
        <v>243</v>
      </c>
      <c r="L15" s="497"/>
    </row>
    <row r="16" spans="1:12" ht="15" customHeight="1">
      <c r="A16" s="455"/>
      <c r="B16" s="485"/>
      <c r="C16" s="422"/>
      <c r="D16" s="423"/>
      <c r="E16" s="433"/>
      <c r="F16" s="418"/>
      <c r="G16" s="428"/>
      <c r="H16" s="429"/>
      <c r="I16" s="422"/>
      <c r="J16" s="423"/>
      <c r="K16" s="422"/>
      <c r="L16" s="498"/>
    </row>
    <row r="17" spans="1:12" ht="15" customHeight="1">
      <c r="A17" s="456"/>
      <c r="B17" s="486"/>
      <c r="C17" s="403" t="s">
        <v>431</v>
      </c>
      <c r="D17" s="403"/>
      <c r="E17" s="434"/>
      <c r="F17" s="419"/>
      <c r="G17" s="430"/>
      <c r="H17" s="431"/>
      <c r="I17" s="403" t="s">
        <v>244</v>
      </c>
      <c r="J17" s="403"/>
      <c r="K17" s="403" t="s">
        <v>435</v>
      </c>
      <c r="L17" s="491"/>
    </row>
    <row r="18" spans="1:12" ht="15" customHeight="1">
      <c r="A18" s="456"/>
      <c r="B18" s="206" t="s">
        <v>237</v>
      </c>
      <c r="C18" s="359">
        <f>IF(+'計算書 (1)'!B55=0,"",'計算書 (1)'!B55)</f>
      </c>
      <c r="D18" s="359"/>
      <c r="E18" s="164">
        <f>IF('計算書 (1)'!D55="","",'計算書 (1)'!D55)</f>
      </c>
      <c r="F18" s="164">
        <f>IF('計算書 (1)'!E55="","",'計算書 (1)'!E55)</f>
      </c>
      <c r="G18" s="360">
        <f>IF('計算書 (1)'!F55=0,"",'計算書 (1)'!F55)</f>
      </c>
      <c r="H18" s="492"/>
      <c r="I18" s="493">
        <f>IF('計算書 (1)'!H55=0,"",'計算書 (1)'!H55)</f>
      </c>
      <c r="J18" s="494"/>
      <c r="K18" s="360">
        <f>IF('計算書 (1)'!J55=0,"",'計算書 (1)'!J55)</f>
      </c>
      <c r="L18" s="361"/>
    </row>
    <row r="19" spans="1:12" ht="15" customHeight="1">
      <c r="A19" s="457"/>
      <c r="B19" s="215" t="s">
        <v>238</v>
      </c>
      <c r="C19" s="364">
        <f>IF(+'計算書 (1)'!B56=0,"",'計算書 (1)'!B56)</f>
      </c>
      <c r="D19" s="364"/>
      <c r="E19" s="182">
        <f>IF('計算書 (1)'!D56="","",'計算書 (1)'!D56)</f>
      </c>
      <c r="F19" s="182">
        <f>IF('計算書 (1)'!E56="","",'計算書 (1)'!E56)</f>
      </c>
      <c r="G19" s="453">
        <f>IF('計算書 (1)'!F56=0,"",'計算書 (1)'!F56)</f>
      </c>
      <c r="H19" s="490"/>
      <c r="I19" s="495"/>
      <c r="J19" s="496"/>
      <c r="K19" s="453">
        <f>IF('計算書 (1)'!J56=0,"",'計算書 (1)'!J56)</f>
      </c>
      <c r="L19" s="413"/>
    </row>
    <row r="20" spans="9:15" ht="15" customHeight="1">
      <c r="I20" s="386" t="s">
        <v>247</v>
      </c>
      <c r="J20" s="386"/>
      <c r="K20" s="489">
        <f>IF(N20=0,"",N20)</f>
      </c>
      <c r="L20" s="489"/>
      <c r="N20" s="266">
        <f>IF(K18="","",MIN(K18,K19))</f>
      </c>
      <c r="O20" s="180"/>
    </row>
    <row r="21" spans="9:15" ht="15" customHeight="1">
      <c r="I21" s="169"/>
      <c r="J21" s="169"/>
      <c r="K21" s="180"/>
      <c r="L21" s="180"/>
      <c r="N21" s="180"/>
      <c r="O21" s="180"/>
    </row>
    <row r="22" spans="1:15" ht="15" customHeight="1">
      <c r="A22" s="435" t="s">
        <v>407</v>
      </c>
      <c r="B22" s="436"/>
      <c r="C22" s="436"/>
      <c r="D22" s="436"/>
      <c r="E22" s="437"/>
      <c r="F22" s="367"/>
      <c r="G22" s="444"/>
      <c r="H22" s="444"/>
      <c r="I22" s="444"/>
      <c r="J22" s="444"/>
      <c r="K22" s="444"/>
      <c r="L22" s="445"/>
      <c r="N22" s="180"/>
      <c r="O22" s="180"/>
    </row>
    <row r="23" spans="1:15" ht="15" customHeight="1">
      <c r="A23" s="438"/>
      <c r="B23" s="439"/>
      <c r="C23" s="439"/>
      <c r="D23" s="439"/>
      <c r="E23" s="440"/>
      <c r="F23" s="446"/>
      <c r="G23" s="447"/>
      <c r="H23" s="447"/>
      <c r="I23" s="447"/>
      <c r="J23" s="447"/>
      <c r="K23" s="447"/>
      <c r="L23" s="448"/>
      <c r="N23" s="180"/>
      <c r="O23" s="180"/>
    </row>
    <row r="24" spans="1:15" ht="15" customHeight="1">
      <c r="A24" s="438"/>
      <c r="B24" s="439"/>
      <c r="C24" s="439"/>
      <c r="D24" s="439"/>
      <c r="E24" s="440"/>
      <c r="F24" s="449"/>
      <c r="G24" s="447"/>
      <c r="H24" s="447"/>
      <c r="I24" s="447"/>
      <c r="J24" s="447"/>
      <c r="K24" s="447"/>
      <c r="L24" s="448"/>
      <c r="N24" s="180"/>
      <c r="O24" s="180"/>
    </row>
    <row r="25" spans="1:15" ht="15" customHeight="1">
      <c r="A25" s="441"/>
      <c r="B25" s="442"/>
      <c r="C25" s="442"/>
      <c r="D25" s="442"/>
      <c r="E25" s="443"/>
      <c r="F25" s="450"/>
      <c r="G25" s="451"/>
      <c r="H25" s="451"/>
      <c r="I25" s="451"/>
      <c r="J25" s="451"/>
      <c r="K25" s="451"/>
      <c r="L25" s="452"/>
      <c r="N25" s="180"/>
      <c r="O25" s="180"/>
    </row>
    <row r="26" spans="1:15" ht="15" customHeight="1">
      <c r="A26" s="477" t="s">
        <v>89</v>
      </c>
      <c r="B26" s="365" t="s">
        <v>462</v>
      </c>
      <c r="C26" s="366"/>
      <c r="D26" s="366"/>
      <c r="E26" s="366"/>
      <c r="F26" s="424"/>
      <c r="G26" s="425"/>
      <c r="H26" s="425"/>
      <c r="I26" s="425"/>
      <c r="J26" s="425"/>
      <c r="K26" s="425"/>
      <c r="L26" s="425"/>
      <c r="N26" s="180"/>
      <c r="O26" s="180"/>
    </row>
    <row r="27" spans="1:15" ht="15" customHeight="1">
      <c r="A27" s="478"/>
      <c r="B27" s="366"/>
      <c r="C27" s="366"/>
      <c r="D27" s="366"/>
      <c r="E27" s="366"/>
      <c r="F27" s="425"/>
      <c r="G27" s="425"/>
      <c r="H27" s="425"/>
      <c r="I27" s="425"/>
      <c r="J27" s="425"/>
      <c r="K27" s="425"/>
      <c r="L27" s="425"/>
      <c r="N27" s="180"/>
      <c r="O27" s="180"/>
    </row>
    <row r="28" spans="1:15" ht="15" customHeight="1">
      <c r="A28" s="478"/>
      <c r="B28" s="366"/>
      <c r="C28" s="366"/>
      <c r="D28" s="366"/>
      <c r="E28" s="366"/>
      <c r="F28" s="425"/>
      <c r="G28" s="425"/>
      <c r="H28" s="425"/>
      <c r="I28" s="425"/>
      <c r="J28" s="425"/>
      <c r="K28" s="425"/>
      <c r="L28" s="425"/>
      <c r="N28" s="180"/>
      <c r="O28" s="180"/>
    </row>
    <row r="29" spans="1:15" ht="15" customHeight="1">
      <c r="A29" s="478"/>
      <c r="B29" s="366"/>
      <c r="C29" s="366"/>
      <c r="D29" s="366"/>
      <c r="E29" s="366"/>
      <c r="F29" s="425"/>
      <c r="G29" s="425"/>
      <c r="H29" s="425"/>
      <c r="I29" s="425"/>
      <c r="J29" s="425"/>
      <c r="K29" s="425"/>
      <c r="L29" s="425"/>
      <c r="N29" s="180"/>
      <c r="O29" s="180"/>
    </row>
    <row r="30" spans="1:15" ht="15" customHeight="1">
      <c r="A30" s="478"/>
      <c r="B30" s="365" t="s">
        <v>463</v>
      </c>
      <c r="C30" s="366"/>
      <c r="D30" s="366"/>
      <c r="E30" s="366"/>
      <c r="F30" s="424"/>
      <c r="G30" s="425"/>
      <c r="H30" s="425"/>
      <c r="I30" s="425"/>
      <c r="J30" s="425"/>
      <c r="K30" s="425"/>
      <c r="L30" s="425"/>
      <c r="N30" s="180"/>
      <c r="O30" s="180"/>
    </row>
    <row r="31" spans="1:15" ht="15" customHeight="1">
      <c r="A31" s="478"/>
      <c r="B31" s="366"/>
      <c r="C31" s="366"/>
      <c r="D31" s="366"/>
      <c r="E31" s="366"/>
      <c r="F31" s="425"/>
      <c r="G31" s="425"/>
      <c r="H31" s="425"/>
      <c r="I31" s="425"/>
      <c r="J31" s="425"/>
      <c r="K31" s="425"/>
      <c r="L31" s="425"/>
      <c r="N31" s="180"/>
      <c r="O31" s="180"/>
    </row>
    <row r="32" spans="1:15" ht="15" customHeight="1">
      <c r="A32" s="478"/>
      <c r="B32" s="366"/>
      <c r="C32" s="366"/>
      <c r="D32" s="366"/>
      <c r="E32" s="366"/>
      <c r="F32" s="425"/>
      <c r="G32" s="425"/>
      <c r="H32" s="425"/>
      <c r="I32" s="425"/>
      <c r="J32" s="425"/>
      <c r="K32" s="425"/>
      <c r="L32" s="425"/>
      <c r="N32" s="180"/>
      <c r="O32" s="180"/>
    </row>
    <row r="33" spans="1:15" ht="15" customHeight="1">
      <c r="A33" s="478"/>
      <c r="B33" s="366"/>
      <c r="C33" s="366"/>
      <c r="D33" s="366"/>
      <c r="E33" s="366"/>
      <c r="F33" s="425"/>
      <c r="G33" s="425"/>
      <c r="H33" s="425"/>
      <c r="I33" s="425"/>
      <c r="J33" s="425"/>
      <c r="K33" s="425"/>
      <c r="L33" s="425"/>
      <c r="N33" s="180"/>
      <c r="O33" s="180"/>
    </row>
    <row r="34" spans="1:15" ht="15" customHeight="1">
      <c r="A34" s="478"/>
      <c r="B34" s="365" t="s">
        <v>464</v>
      </c>
      <c r="C34" s="387"/>
      <c r="D34" s="387"/>
      <c r="E34" s="387"/>
      <c r="F34" s="424"/>
      <c r="G34" s="425"/>
      <c r="H34" s="425"/>
      <c r="I34" s="425"/>
      <c r="J34" s="425"/>
      <c r="K34" s="425"/>
      <c r="L34" s="425"/>
      <c r="N34" s="180"/>
      <c r="O34" s="180"/>
    </row>
    <row r="35" spans="1:15" ht="15" customHeight="1">
      <c r="A35" s="478"/>
      <c r="B35" s="387"/>
      <c r="C35" s="387"/>
      <c r="D35" s="387"/>
      <c r="E35" s="387"/>
      <c r="F35" s="425"/>
      <c r="G35" s="425"/>
      <c r="H35" s="425"/>
      <c r="I35" s="425"/>
      <c r="J35" s="425"/>
      <c r="K35" s="425"/>
      <c r="L35" s="425"/>
      <c r="N35" s="180"/>
      <c r="O35" s="180"/>
    </row>
    <row r="36" spans="1:17" ht="15" customHeight="1">
      <c r="A36" s="478"/>
      <c r="B36" s="387"/>
      <c r="C36" s="387"/>
      <c r="D36" s="387"/>
      <c r="E36" s="387"/>
      <c r="F36" s="425"/>
      <c r="G36" s="425"/>
      <c r="H36" s="425"/>
      <c r="I36" s="425"/>
      <c r="J36" s="425"/>
      <c r="K36" s="425"/>
      <c r="L36" s="425"/>
      <c r="N36" s="180"/>
      <c r="O36" s="180"/>
      <c r="Q36" s="3" t="s">
        <v>493</v>
      </c>
    </row>
    <row r="37" spans="1:16" ht="15" customHeight="1">
      <c r="A37" s="478"/>
      <c r="B37" s="387"/>
      <c r="C37" s="387"/>
      <c r="D37" s="387"/>
      <c r="E37" s="387"/>
      <c r="F37" s="425"/>
      <c r="G37" s="425"/>
      <c r="H37" s="425"/>
      <c r="I37" s="425"/>
      <c r="J37" s="425"/>
      <c r="K37" s="425"/>
      <c r="L37" s="425"/>
      <c r="P37" s="3" t="s">
        <v>333</v>
      </c>
    </row>
    <row r="38" spans="1:16" ht="15" customHeight="1">
      <c r="A38" s="467" t="s">
        <v>90</v>
      </c>
      <c r="B38" s="469"/>
      <c r="C38" s="467">
        <f>+IF(N39=1,P37,IF(N39=2,P38,IF(N39=3,P39,IF(N39=4,P40,IF(N39=5,P41,IF(N39=6,P42,IF(N39=7,P43,IF(N39=8,P44,""))))))))</f>
      </c>
      <c r="D38" s="468"/>
      <c r="E38" s="469"/>
      <c r="F38" s="367"/>
      <c r="G38" s="368"/>
      <c r="H38" s="368"/>
      <c r="I38" s="368"/>
      <c r="J38" s="368"/>
      <c r="K38" s="368"/>
      <c r="L38" s="369"/>
      <c r="P38" s="3" t="s">
        <v>439</v>
      </c>
    </row>
    <row r="39" spans="1:16" ht="15" customHeight="1">
      <c r="A39" s="470"/>
      <c r="B39" s="472"/>
      <c r="C39" s="470"/>
      <c r="D39" s="471"/>
      <c r="E39" s="472"/>
      <c r="F39" s="370"/>
      <c r="G39" s="385"/>
      <c r="H39" s="385"/>
      <c r="I39" s="385"/>
      <c r="J39" s="385"/>
      <c r="K39" s="385"/>
      <c r="L39" s="372"/>
      <c r="N39" s="163">
        <f>+'計算書 (1)'!O28</f>
        <v>0</v>
      </c>
      <c r="P39" s="83" t="s">
        <v>487</v>
      </c>
    </row>
    <row r="40" spans="1:16" ht="15" customHeight="1">
      <c r="A40" s="470"/>
      <c r="B40" s="472"/>
      <c r="C40" s="470"/>
      <c r="D40" s="471"/>
      <c r="E40" s="472"/>
      <c r="F40" s="370"/>
      <c r="G40" s="385"/>
      <c r="H40" s="385"/>
      <c r="I40" s="385"/>
      <c r="J40" s="385"/>
      <c r="K40" s="385"/>
      <c r="L40" s="372"/>
      <c r="P40" s="83" t="s">
        <v>488</v>
      </c>
    </row>
    <row r="41" spans="1:26" ht="15" customHeight="1">
      <c r="A41" s="473"/>
      <c r="B41" s="475"/>
      <c r="C41" s="473"/>
      <c r="D41" s="474"/>
      <c r="E41" s="475"/>
      <c r="F41" s="373"/>
      <c r="G41" s="374"/>
      <c r="H41" s="374"/>
      <c r="I41" s="374"/>
      <c r="J41" s="374"/>
      <c r="K41" s="374"/>
      <c r="L41" s="375"/>
      <c r="P41" s="83" t="s">
        <v>492</v>
      </c>
      <c r="Q41" s="81"/>
      <c r="R41" s="81"/>
      <c r="S41" s="81"/>
      <c r="T41" s="81"/>
      <c r="U41" s="81"/>
      <c r="V41" s="81"/>
      <c r="W41" s="81"/>
      <c r="X41" s="81"/>
      <c r="Y41" s="81"/>
      <c r="Z41" s="81"/>
    </row>
    <row r="42" spans="1:16" ht="15" customHeight="1">
      <c r="A42" s="467" t="s">
        <v>91</v>
      </c>
      <c r="B42" s="468"/>
      <c r="C42" s="376">
        <f>IF(N42&gt;=9,P46,P45)</f>
      </c>
      <c r="D42" s="377"/>
      <c r="E42" s="378"/>
      <c r="F42" s="367"/>
      <c r="G42" s="368"/>
      <c r="H42" s="368"/>
      <c r="I42" s="368"/>
      <c r="J42" s="368"/>
      <c r="K42" s="368"/>
      <c r="L42" s="369"/>
      <c r="N42" s="163">
        <f>+'計算書 (1)'!O19</f>
        <v>0</v>
      </c>
      <c r="P42" s="3" t="s">
        <v>489</v>
      </c>
    </row>
    <row r="43" spans="1:16" ht="15" customHeight="1">
      <c r="A43" s="470"/>
      <c r="B43" s="476"/>
      <c r="C43" s="379"/>
      <c r="D43" s="380"/>
      <c r="E43" s="381"/>
      <c r="F43" s="370"/>
      <c r="G43" s="385"/>
      <c r="H43" s="385"/>
      <c r="I43" s="385"/>
      <c r="J43" s="385"/>
      <c r="K43" s="385"/>
      <c r="L43" s="372"/>
      <c r="P43" s="3" t="s">
        <v>490</v>
      </c>
    </row>
    <row r="44" spans="1:16" ht="15" customHeight="1">
      <c r="A44" s="470"/>
      <c r="B44" s="476"/>
      <c r="C44" s="379"/>
      <c r="D44" s="380"/>
      <c r="E44" s="381"/>
      <c r="F44" s="370"/>
      <c r="G44" s="385"/>
      <c r="H44" s="385"/>
      <c r="I44" s="385"/>
      <c r="J44" s="385"/>
      <c r="K44" s="385"/>
      <c r="L44" s="372"/>
      <c r="P44" s="3" t="s">
        <v>491</v>
      </c>
    </row>
    <row r="45" spans="1:25" ht="15" customHeight="1">
      <c r="A45" s="470"/>
      <c r="B45" s="476"/>
      <c r="C45" s="382"/>
      <c r="D45" s="383"/>
      <c r="E45" s="384"/>
      <c r="F45" s="370"/>
      <c r="G45" s="385"/>
      <c r="H45" s="385"/>
      <c r="I45" s="385"/>
      <c r="J45" s="385"/>
      <c r="K45" s="385"/>
      <c r="L45" s="372"/>
      <c r="P45" s="414">
        <f>IF(N42=1,"Ⅰ健全な鉄筋コンクリート布基礎",IF(N42=2,"Ⅱひび割れのある鉄筋コンクリート布基礎",IF(N42=3,"Ⅱ健全な無筋コンクリート布基礎",IF(N42=4,"Ⅱ足固め玉石基礎で土間コンクリートと金物で緊結",IF(N42=5,"Ⅱ軽微なひび割れのある無筋コンクリート基礎",IF(N42=6,"Ⅲひび割れのある無筋コンクリート基礎",IF(N42=7,"Ⅲ柱脚に足固めを設けた玉石、石積み、ブロック基礎",IF(N42=8,"その他(玉石、石積み、ブロック）",""))))))))</f>
      </c>
      <c r="Q45" s="415"/>
      <c r="R45" s="415"/>
      <c r="S45" s="415"/>
      <c r="T45" s="415"/>
      <c r="U45" s="415"/>
      <c r="V45" s="415"/>
      <c r="W45" s="415"/>
      <c r="X45" s="416"/>
      <c r="Y45" s="186"/>
    </row>
    <row r="46" spans="1:25" ht="15" customHeight="1">
      <c r="A46" s="458" t="s">
        <v>302</v>
      </c>
      <c r="B46" s="459"/>
      <c r="C46" s="459"/>
      <c r="D46" s="459"/>
      <c r="E46" s="460"/>
      <c r="F46" s="367"/>
      <c r="G46" s="368"/>
      <c r="H46" s="368"/>
      <c r="I46" s="368"/>
      <c r="J46" s="368"/>
      <c r="K46" s="368"/>
      <c r="L46" s="369"/>
      <c r="P46" s="414">
        <f>IF(N42=9,"１階はRCまたは鉄骨造であり、基礎Ⅰ相当とする","")</f>
      </c>
      <c r="Q46" s="415"/>
      <c r="R46" s="415"/>
      <c r="S46" s="415"/>
      <c r="T46" s="415"/>
      <c r="U46" s="415"/>
      <c r="V46" s="415"/>
      <c r="W46" s="415"/>
      <c r="X46" s="416"/>
      <c r="Y46" s="186"/>
    </row>
    <row r="47" spans="1:25" ht="15" customHeight="1">
      <c r="A47" s="461"/>
      <c r="B47" s="462"/>
      <c r="C47" s="462"/>
      <c r="D47" s="462"/>
      <c r="E47" s="463"/>
      <c r="F47" s="370"/>
      <c r="G47" s="371"/>
      <c r="H47" s="371"/>
      <c r="I47" s="371"/>
      <c r="J47" s="371"/>
      <c r="K47" s="371"/>
      <c r="L47" s="372"/>
      <c r="P47" s="83"/>
      <c r="Q47" s="81"/>
      <c r="R47" s="81"/>
      <c r="S47" s="81"/>
      <c r="T47" s="81"/>
      <c r="U47" s="81"/>
      <c r="V47" s="81"/>
      <c r="W47" s="81"/>
      <c r="X47" s="81"/>
      <c r="Y47" s="81"/>
    </row>
    <row r="48" spans="1:12" ht="15" customHeight="1">
      <c r="A48" s="461"/>
      <c r="B48" s="462"/>
      <c r="C48" s="462"/>
      <c r="D48" s="462"/>
      <c r="E48" s="463"/>
      <c r="F48" s="370"/>
      <c r="G48" s="371"/>
      <c r="H48" s="371"/>
      <c r="I48" s="371"/>
      <c r="J48" s="371"/>
      <c r="K48" s="371"/>
      <c r="L48" s="372"/>
    </row>
    <row r="49" spans="1:12" ht="15" customHeight="1">
      <c r="A49" s="464"/>
      <c r="B49" s="465"/>
      <c r="C49" s="465"/>
      <c r="D49" s="465"/>
      <c r="E49" s="466"/>
      <c r="F49" s="373"/>
      <c r="G49" s="374"/>
      <c r="H49" s="374"/>
      <c r="I49" s="374"/>
      <c r="J49" s="374"/>
      <c r="K49" s="374"/>
      <c r="L49" s="375"/>
    </row>
    <row r="50" spans="6:18" ht="15" customHeight="1">
      <c r="F50" s="362" t="s">
        <v>236</v>
      </c>
      <c r="G50" s="363"/>
      <c r="P50" s="278"/>
      <c r="Q50" s="277"/>
      <c r="R50" s="277"/>
    </row>
    <row r="51" spans="16:18" ht="15" customHeight="1">
      <c r="P51" s="277"/>
      <c r="Q51" s="277"/>
      <c r="R51" s="277"/>
    </row>
    <row r="52" spans="1:18" ht="15" customHeight="1">
      <c r="A52" s="3" t="s">
        <v>397</v>
      </c>
      <c r="P52" s="277"/>
      <c r="Q52" s="277"/>
      <c r="R52" s="277"/>
    </row>
    <row r="53" spans="1:18" ht="15" customHeight="1">
      <c r="A53" s="3" t="s">
        <v>465</v>
      </c>
      <c r="P53" s="277"/>
      <c r="Q53" s="277"/>
      <c r="R53" s="277"/>
    </row>
    <row r="54" spans="2:18" ht="15" customHeight="1">
      <c r="B54" s="35" t="s">
        <v>466</v>
      </c>
      <c r="P54" s="277"/>
      <c r="Q54" s="277"/>
      <c r="R54" s="277"/>
    </row>
    <row r="55" spans="2:18" ht="15" customHeight="1">
      <c r="B55" s="35"/>
      <c r="P55" s="277"/>
      <c r="Q55" s="277"/>
      <c r="R55" s="277"/>
    </row>
    <row r="56" spans="2:18" ht="15" customHeight="1">
      <c r="B56" s="35"/>
      <c r="P56" s="277"/>
      <c r="Q56" s="277"/>
      <c r="R56" s="277"/>
    </row>
    <row r="57" spans="2:18" ht="15" customHeight="1">
      <c r="B57" s="35"/>
      <c r="P57" s="277"/>
      <c r="Q57" s="277"/>
      <c r="R57" s="277"/>
    </row>
    <row r="58" spans="1:18" ht="15" customHeight="1">
      <c r="A58" s="3" t="s">
        <v>469</v>
      </c>
      <c r="P58" s="277"/>
      <c r="Q58" s="277"/>
      <c r="R58" s="277"/>
    </row>
    <row r="59" ht="15" customHeight="1">
      <c r="B59" s="35" t="s">
        <v>159</v>
      </c>
    </row>
    <row r="60" ht="15" customHeight="1">
      <c r="B60" s="35"/>
    </row>
    <row r="61" ht="15" customHeight="1">
      <c r="B61" s="35"/>
    </row>
    <row r="62" ht="15" customHeight="1">
      <c r="B62" s="35"/>
    </row>
    <row r="63" spans="1:4" ht="15" customHeight="1">
      <c r="A63" s="253" t="s">
        <v>88</v>
      </c>
      <c r="B63" s="250"/>
      <c r="C63" s="250"/>
      <c r="D63" s="250"/>
    </row>
    <row r="64" spans="1:4" ht="15" customHeight="1">
      <c r="A64" s="253"/>
      <c r="B64" s="35" t="s">
        <v>160</v>
      </c>
      <c r="C64" s="250"/>
      <c r="D64" s="250"/>
    </row>
    <row r="65" spans="1:4" ht="15" customHeight="1">
      <c r="A65" s="253"/>
      <c r="B65" s="35"/>
      <c r="C65" s="250"/>
      <c r="D65" s="250"/>
    </row>
    <row r="66" spans="1:4" ht="15" customHeight="1">
      <c r="A66" s="250"/>
      <c r="B66" s="35"/>
      <c r="C66" s="250"/>
      <c r="D66" s="250"/>
    </row>
    <row r="67" spans="1:4" ht="15" customHeight="1">
      <c r="A67" s="250"/>
      <c r="B67" s="35"/>
      <c r="C67" s="250"/>
      <c r="D67" s="250"/>
    </row>
    <row r="68" spans="1:4" ht="15" customHeight="1">
      <c r="A68" s="3" t="s">
        <v>398</v>
      </c>
      <c r="B68" s="250"/>
      <c r="C68" s="250"/>
      <c r="D68" s="250"/>
    </row>
    <row r="69" spans="2:4" ht="15" customHeight="1">
      <c r="B69" s="35" t="s">
        <v>161</v>
      </c>
      <c r="C69" s="250"/>
      <c r="D69" s="250"/>
    </row>
    <row r="70" spans="2:4" ht="15" customHeight="1">
      <c r="B70" s="35"/>
      <c r="C70" s="250"/>
      <c r="D70" s="250"/>
    </row>
    <row r="71" ht="15" customHeight="1">
      <c r="B71" s="35"/>
    </row>
    <row r="72" ht="15" customHeight="1">
      <c r="B72" s="35"/>
    </row>
    <row r="73" ht="15" customHeight="1">
      <c r="A73" s="3" t="s">
        <v>399</v>
      </c>
    </row>
    <row r="74" ht="15" customHeight="1">
      <c r="B74" s="239" t="s">
        <v>377</v>
      </c>
    </row>
    <row r="75" ht="15" customHeight="1">
      <c r="B75" s="298" t="s">
        <v>467</v>
      </c>
    </row>
    <row r="76" ht="15" customHeight="1">
      <c r="B76" s="35"/>
    </row>
    <row r="77" ht="15" customHeight="1">
      <c r="A77" s="3" t="s">
        <v>400</v>
      </c>
    </row>
    <row r="78" ht="15" customHeight="1">
      <c r="B78" s="239" t="s">
        <v>378</v>
      </c>
    </row>
    <row r="79" ht="15" customHeight="1">
      <c r="B79" s="298" t="s">
        <v>468</v>
      </c>
    </row>
    <row r="80" ht="15" customHeight="1">
      <c r="B80" s="35"/>
    </row>
    <row r="81" ht="15" customHeight="1">
      <c r="B81" s="35"/>
    </row>
    <row r="82" ht="15" customHeight="1">
      <c r="A82" s="3" t="s">
        <v>302</v>
      </c>
    </row>
    <row r="83" ht="15" customHeight="1">
      <c r="B83" s="240" t="s">
        <v>379</v>
      </c>
    </row>
    <row r="84" ht="15" customHeight="1">
      <c r="B84" s="240" t="s">
        <v>507</v>
      </c>
    </row>
    <row r="85" ht="15" customHeight="1">
      <c r="B85" s="35"/>
    </row>
    <row r="86" ht="15" customHeight="1">
      <c r="B86" s="35"/>
    </row>
  </sheetData>
  <sheetProtection sheet="1" formatCells="0" formatColumns="0" formatRows="0"/>
  <mergeCells count="55">
    <mergeCell ref="A10:B13"/>
    <mergeCell ref="B15:B17"/>
    <mergeCell ref="A6:B6"/>
    <mergeCell ref="A7:B8"/>
    <mergeCell ref="K20:L20"/>
    <mergeCell ref="G19:H19"/>
    <mergeCell ref="K17:L17"/>
    <mergeCell ref="G18:H18"/>
    <mergeCell ref="I18:J19"/>
    <mergeCell ref="K15:L16"/>
    <mergeCell ref="A46:E49"/>
    <mergeCell ref="C38:E41"/>
    <mergeCell ref="A38:B41"/>
    <mergeCell ref="F38:L41"/>
    <mergeCell ref="A42:B45"/>
    <mergeCell ref="A26:A37"/>
    <mergeCell ref="B26:E29"/>
    <mergeCell ref="P46:X46"/>
    <mergeCell ref="E15:E17"/>
    <mergeCell ref="I17:J17"/>
    <mergeCell ref="A22:E25"/>
    <mergeCell ref="F22:L25"/>
    <mergeCell ref="F30:L33"/>
    <mergeCell ref="K19:L19"/>
    <mergeCell ref="A15:A19"/>
    <mergeCell ref="C15:D16"/>
    <mergeCell ref="F34:L37"/>
    <mergeCell ref="C17:D17"/>
    <mergeCell ref="C6:D6"/>
    <mergeCell ref="C7:D8"/>
    <mergeCell ref="G8:L8"/>
    <mergeCell ref="E8:F8"/>
    <mergeCell ref="P45:X45"/>
    <mergeCell ref="F15:F17"/>
    <mergeCell ref="I15:J16"/>
    <mergeCell ref="F26:L29"/>
    <mergeCell ref="G15:H17"/>
    <mergeCell ref="K1:L1"/>
    <mergeCell ref="I2:L2"/>
    <mergeCell ref="G7:I7"/>
    <mergeCell ref="J7:L7"/>
    <mergeCell ref="E6:L6"/>
    <mergeCell ref="E7:F7"/>
    <mergeCell ref="A3:L3"/>
    <mergeCell ref="A4:L4"/>
    <mergeCell ref="C18:D18"/>
    <mergeCell ref="K18:L18"/>
    <mergeCell ref="F50:G50"/>
    <mergeCell ref="C19:D19"/>
    <mergeCell ref="B30:E33"/>
    <mergeCell ref="F46:L49"/>
    <mergeCell ref="C42:E45"/>
    <mergeCell ref="F42:L45"/>
    <mergeCell ref="I20:J20"/>
    <mergeCell ref="B34:E37"/>
  </mergeCells>
  <printOptions/>
  <pageMargins left="0.984251968503937" right="0.5905511811023623" top="0.5905511811023623" bottom="0.5905511811023623" header="0.31496062992125984"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A147"/>
  <sheetViews>
    <sheetView tabSelected="1" zoomScalePageLayoutView="0" workbookViewId="0" topLeftCell="A1">
      <selection activeCell="D3" sqref="D3"/>
    </sheetView>
  </sheetViews>
  <sheetFormatPr defaultColWidth="8.88671875" defaultRowHeight="15" customHeight="1"/>
  <cols>
    <col min="1" max="26" width="4.77734375" style="3" customWidth="1"/>
    <col min="27" max="16384" width="8.88671875" style="3" customWidth="1"/>
  </cols>
  <sheetData>
    <row r="1" spans="1:14" ht="18" customHeight="1">
      <c r="A1" s="86" t="s">
        <v>133</v>
      </c>
      <c r="L1" s="76" t="s">
        <v>68</v>
      </c>
      <c r="M1" s="388">
        <f>+'報告書'!K1</f>
        <v>42482</v>
      </c>
      <c r="N1" s="389"/>
    </row>
    <row r="2" spans="2:18" ht="15" customHeight="1">
      <c r="B2" s="86"/>
      <c r="J2" s="390">
        <f>+IF('表紙'!I5=0,"",'表紙'!I5)</f>
      </c>
      <c r="K2" s="538"/>
      <c r="L2" s="538"/>
      <c r="M2" s="538"/>
      <c r="N2" s="539"/>
      <c r="R2" s="3" t="s">
        <v>386</v>
      </c>
    </row>
    <row r="3" spans="1:14" ht="15" customHeight="1">
      <c r="A3" s="12" t="s">
        <v>365</v>
      </c>
      <c r="B3" s="5"/>
      <c r="C3" s="103" t="s">
        <v>52</v>
      </c>
      <c r="D3" s="148"/>
      <c r="E3" s="59" t="s">
        <v>51</v>
      </c>
      <c r="F3" s="148"/>
      <c r="G3" s="59" t="s">
        <v>53</v>
      </c>
      <c r="H3" s="148"/>
      <c r="I3" s="59" t="s">
        <v>54</v>
      </c>
      <c r="J3" s="57"/>
      <c r="K3" s="57"/>
      <c r="L3" s="57"/>
      <c r="M3" s="59">
        <f>+IF(D3=0,"",D3+1988)</f>
      </c>
      <c r="N3" s="149" t="s">
        <v>51</v>
      </c>
    </row>
    <row r="4" spans="1:18" ht="15" customHeight="1">
      <c r="A4" s="18" t="s">
        <v>118</v>
      </c>
      <c r="B4" s="19"/>
      <c r="C4" s="351"/>
      <c r="D4" s="580"/>
      <c r="E4" s="580"/>
      <c r="F4" s="580"/>
      <c r="G4" s="580"/>
      <c r="H4" s="580"/>
      <c r="I4" s="580"/>
      <c r="J4" s="13" t="s">
        <v>92</v>
      </c>
      <c r="L4" s="40"/>
      <c r="M4" s="499" t="s">
        <v>371</v>
      </c>
      <c r="N4" s="401"/>
      <c r="R4" s="3" t="s">
        <v>353</v>
      </c>
    </row>
    <row r="5" spans="1:19" ht="15" customHeight="1">
      <c r="A5" s="18" t="s">
        <v>119</v>
      </c>
      <c r="B5" s="19"/>
      <c r="C5" s="350"/>
      <c r="D5" s="331"/>
      <c r="E5" s="331"/>
      <c r="F5" s="331"/>
      <c r="G5" s="331"/>
      <c r="H5" s="331"/>
      <c r="I5" s="331"/>
      <c r="J5" s="13"/>
      <c r="L5" s="41"/>
      <c r="M5" s="566" t="s">
        <v>33</v>
      </c>
      <c r="N5" s="361"/>
      <c r="R5" s="119"/>
      <c r="S5" s="3" t="s">
        <v>381</v>
      </c>
    </row>
    <row r="6" spans="1:18" ht="15" customHeight="1">
      <c r="A6" s="18" t="s">
        <v>370</v>
      </c>
      <c r="B6" s="19"/>
      <c r="C6" s="350"/>
      <c r="D6" s="331"/>
      <c r="E6" s="331"/>
      <c r="F6" s="331"/>
      <c r="G6" s="331"/>
      <c r="H6" s="331"/>
      <c r="I6" s="331"/>
      <c r="J6" s="13"/>
      <c r="L6" s="90"/>
      <c r="M6" s="593" t="s">
        <v>93</v>
      </c>
      <c r="N6" s="556"/>
      <c r="R6" s="72" t="s">
        <v>351</v>
      </c>
    </row>
    <row r="7" spans="1:20" ht="15" customHeight="1">
      <c r="A7" s="88" t="s">
        <v>369</v>
      </c>
      <c r="B7" s="89"/>
      <c r="C7" s="572"/>
      <c r="D7" s="357"/>
      <c r="E7" s="357"/>
      <c r="F7" s="357"/>
      <c r="G7" s="357"/>
      <c r="H7" s="357"/>
      <c r="I7" s="357"/>
      <c r="J7" s="584">
        <f>+IF(R5=2,"併用部分","")</f>
      </c>
      <c r="K7" s="585"/>
      <c r="L7" s="583"/>
      <c r="M7" s="583"/>
      <c r="N7" s="583"/>
      <c r="R7" s="3" t="s">
        <v>58</v>
      </c>
      <c r="T7" s="3" t="s">
        <v>59</v>
      </c>
    </row>
    <row r="8" spans="1:18" ht="18" customHeight="1">
      <c r="A8" s="18" t="s">
        <v>134</v>
      </c>
      <c r="B8" s="20"/>
      <c r="C8" s="134"/>
      <c r="D8" s="143" t="s">
        <v>135</v>
      </c>
      <c r="E8" s="150"/>
      <c r="F8" s="135"/>
      <c r="G8" s="144" t="s">
        <v>157</v>
      </c>
      <c r="H8" s="136"/>
      <c r="I8" s="136"/>
      <c r="J8" s="590" t="s">
        <v>126</v>
      </c>
      <c r="K8" s="591"/>
      <c r="L8" s="591"/>
      <c r="M8" s="591"/>
      <c r="N8" s="592"/>
      <c r="R8" s="3" t="s">
        <v>60</v>
      </c>
    </row>
    <row r="9" spans="1:19" ht="15" customHeight="1">
      <c r="A9" s="22" t="s">
        <v>344</v>
      </c>
      <c r="B9" s="7"/>
      <c r="C9" s="581"/>
      <c r="D9" s="582"/>
      <c r="E9" s="582"/>
      <c r="F9" s="582"/>
      <c r="G9" s="582"/>
      <c r="H9" s="582"/>
      <c r="I9" s="582"/>
      <c r="J9" s="588" t="s">
        <v>128</v>
      </c>
      <c r="K9" s="589"/>
      <c r="L9" s="594"/>
      <c r="M9" s="595"/>
      <c r="N9" s="132" t="s">
        <v>163</v>
      </c>
      <c r="O9" s="189" t="s">
        <v>404</v>
      </c>
      <c r="R9" s="119"/>
      <c r="S9" s="3" t="s">
        <v>134</v>
      </c>
    </row>
    <row r="10" spans="1:21" ht="15" customHeight="1">
      <c r="A10" s="13" t="s">
        <v>352</v>
      </c>
      <c r="C10" s="572"/>
      <c r="D10" s="573"/>
      <c r="E10" s="573"/>
      <c r="F10" s="573"/>
      <c r="G10" s="573"/>
      <c r="H10" s="573"/>
      <c r="I10" s="573"/>
      <c r="J10" s="586" t="s">
        <v>127</v>
      </c>
      <c r="K10" s="587"/>
      <c r="L10" s="569"/>
      <c r="M10" s="570"/>
      <c r="N10" s="131" t="s">
        <v>163</v>
      </c>
      <c r="O10" s="189" t="s">
        <v>404</v>
      </c>
      <c r="R10" s="3" t="s">
        <v>57</v>
      </c>
      <c r="U10" s="56"/>
    </row>
    <row r="11" spans="1:21" ht="18" customHeight="1">
      <c r="A11" s="12" t="s">
        <v>366</v>
      </c>
      <c r="B11" s="5"/>
      <c r="C11" s="103"/>
      <c r="D11" s="62"/>
      <c r="E11" s="62"/>
      <c r="F11" s="62"/>
      <c r="G11" s="62"/>
      <c r="H11" s="82"/>
      <c r="I11" s="58" t="s">
        <v>51</v>
      </c>
      <c r="J11" s="610" t="s">
        <v>357</v>
      </c>
      <c r="K11" s="155"/>
      <c r="L11" s="601" t="s">
        <v>222</v>
      </c>
      <c r="M11" s="602"/>
      <c r="N11" s="603"/>
      <c r="O11" s="85"/>
      <c r="P11" s="85"/>
      <c r="Q11" s="91"/>
      <c r="R11" s="119"/>
      <c r="S11" s="3" t="s">
        <v>382</v>
      </c>
      <c r="U11" s="55">
        <f>+IF(R11=3,IF(H11&gt;=65,"昭和64年まで",H11+1925),IF(R11=2,IF(H11&gt;=16,"大正15年まで",H11+1911),IF(R11=1,IF(H11&gt;=46,"明治45年まで",H11+1867),IF(R11=4,H11+1988,""))))</f>
      </c>
    </row>
    <row r="12" spans="1:21" ht="18" customHeight="1">
      <c r="A12" s="550" t="s">
        <v>55</v>
      </c>
      <c r="B12" s="556"/>
      <c r="C12" s="550">
        <f>+IF(R11=0,"",IF(M3="","",M3-F12))</f>
      </c>
      <c r="D12" s="551"/>
      <c r="E12" s="4" t="s">
        <v>51</v>
      </c>
      <c r="F12" s="599">
        <f>+U11</f>
      </c>
      <c r="G12" s="600"/>
      <c r="H12" s="600"/>
      <c r="I12" s="107" t="s">
        <v>51</v>
      </c>
      <c r="J12" s="611"/>
      <c r="K12" s="27"/>
      <c r="L12" s="604"/>
      <c r="M12" s="605"/>
      <c r="N12" s="606"/>
      <c r="O12" s="85"/>
      <c r="P12" s="85"/>
      <c r="Q12" s="91"/>
      <c r="R12" s="60"/>
      <c r="T12" s="55"/>
      <c r="U12" s="56"/>
    </row>
    <row r="13" spans="1:22" ht="15" customHeight="1">
      <c r="A13" s="12" t="s">
        <v>356</v>
      </c>
      <c r="B13" s="5"/>
      <c r="C13" s="12"/>
      <c r="D13" s="167"/>
      <c r="E13" s="5"/>
      <c r="F13" s="5" t="s">
        <v>368</v>
      </c>
      <c r="G13" s="63"/>
      <c r="H13" s="5" t="s">
        <v>367</v>
      </c>
      <c r="I13" s="5"/>
      <c r="J13" s="611"/>
      <c r="K13" s="43"/>
      <c r="L13" s="574" t="s">
        <v>223</v>
      </c>
      <c r="M13" s="575"/>
      <c r="N13" s="576"/>
      <c r="R13" s="3" t="s">
        <v>99</v>
      </c>
      <c r="U13" s="3" t="s">
        <v>363</v>
      </c>
      <c r="V13" s="3" t="s">
        <v>100</v>
      </c>
    </row>
    <row r="14" spans="1:23" ht="15" customHeight="1">
      <c r="A14" s="13" t="s">
        <v>343</v>
      </c>
      <c r="C14" s="327"/>
      <c r="D14" s="596" t="s">
        <v>544</v>
      </c>
      <c r="E14" s="597"/>
      <c r="F14" s="597"/>
      <c r="G14" s="597"/>
      <c r="H14" s="597"/>
      <c r="I14" s="598"/>
      <c r="J14" s="612"/>
      <c r="K14" s="90"/>
      <c r="L14" s="577" t="s">
        <v>561</v>
      </c>
      <c r="M14" s="578"/>
      <c r="N14" s="579"/>
      <c r="R14" s="119"/>
      <c r="U14" s="248" t="b">
        <v>0</v>
      </c>
      <c r="V14" s="248" t="b">
        <v>0</v>
      </c>
      <c r="W14" s="60"/>
    </row>
    <row r="15" spans="1:23" ht="15" customHeight="1">
      <c r="A15" s="13"/>
      <c r="C15" s="41"/>
      <c r="D15" s="566" t="s">
        <v>500</v>
      </c>
      <c r="E15" s="567"/>
      <c r="F15" s="567"/>
      <c r="G15" s="567"/>
      <c r="H15" s="567"/>
      <c r="I15" s="361"/>
      <c r="J15" s="615" t="s">
        <v>358</v>
      </c>
      <c r="K15" s="27"/>
      <c r="L15" s="499" t="s">
        <v>235</v>
      </c>
      <c r="M15" s="500"/>
      <c r="N15" s="401"/>
      <c r="R15" s="515" t="s">
        <v>262</v>
      </c>
      <c r="S15" s="516"/>
      <c r="T15" s="516"/>
      <c r="U15" s="248" t="b">
        <v>0</v>
      </c>
      <c r="V15" s="248" t="b">
        <v>0</v>
      </c>
      <c r="W15" s="60"/>
    </row>
    <row r="16" spans="1:23" ht="15" customHeight="1">
      <c r="A16" s="14"/>
      <c r="B16" s="4"/>
      <c r="C16" s="245"/>
      <c r="D16" s="593" t="s">
        <v>501</v>
      </c>
      <c r="E16" s="551"/>
      <c r="F16" s="551"/>
      <c r="G16" s="551"/>
      <c r="H16" s="551"/>
      <c r="I16" s="556"/>
      <c r="J16" s="616"/>
      <c r="K16" s="41"/>
      <c r="L16" s="566" t="s">
        <v>359</v>
      </c>
      <c r="M16" s="567"/>
      <c r="N16" s="361"/>
      <c r="R16" s="516"/>
      <c r="S16" s="516"/>
      <c r="T16" s="516"/>
      <c r="U16" s="248" t="b">
        <v>0</v>
      </c>
      <c r="V16" s="248" t="b">
        <v>0</v>
      </c>
      <c r="W16" s="60"/>
    </row>
    <row r="17" spans="1:23" ht="15" customHeight="1">
      <c r="A17" s="13" t="s">
        <v>499</v>
      </c>
      <c r="C17" s="328"/>
      <c r="D17" s="552" t="s">
        <v>506</v>
      </c>
      <c r="E17" s="394"/>
      <c r="F17" s="394"/>
      <c r="G17" s="394"/>
      <c r="H17" s="394"/>
      <c r="I17" s="553"/>
      <c r="J17" s="616"/>
      <c r="K17" s="41"/>
      <c r="L17" s="566" t="s">
        <v>364</v>
      </c>
      <c r="M17" s="567"/>
      <c r="N17" s="361"/>
      <c r="R17" s="119"/>
      <c r="U17" s="302"/>
      <c r="V17" s="248" t="b">
        <v>0</v>
      </c>
      <c r="W17" s="60" t="s">
        <v>363</v>
      </c>
    </row>
    <row r="18" spans="1:23" ht="15" customHeight="1">
      <c r="A18" s="13"/>
      <c r="C18" s="90"/>
      <c r="D18" s="568" t="s">
        <v>262</v>
      </c>
      <c r="E18" s="502"/>
      <c r="F18" s="502"/>
      <c r="G18" s="502"/>
      <c r="H18" s="502"/>
      <c r="I18" s="413"/>
      <c r="J18" s="616"/>
      <c r="K18" s="64"/>
      <c r="L18" s="607" t="s">
        <v>224</v>
      </c>
      <c r="M18" s="608"/>
      <c r="N18" s="609"/>
      <c r="U18" s="248"/>
      <c r="V18" s="248" t="b">
        <v>0</v>
      </c>
      <c r="W18" s="181">
        <f>+IF(AND(U14=FALSE,U15=FALSE,U16=FALSE),0,IF(U14=TRUE,3,IF(U15=TRUE,2,1)))</f>
        <v>0</v>
      </c>
    </row>
    <row r="19" spans="1:22" ht="15" customHeight="1">
      <c r="A19" s="13"/>
      <c r="C19" s="328"/>
      <c r="D19" s="552" t="s">
        <v>94</v>
      </c>
      <c r="E19" s="613"/>
      <c r="F19" s="613"/>
      <c r="G19" s="613"/>
      <c r="H19" s="613"/>
      <c r="I19" s="614"/>
      <c r="J19" s="267"/>
      <c r="K19" s="64"/>
      <c r="L19" s="607" t="s">
        <v>549</v>
      </c>
      <c r="M19" s="608"/>
      <c r="N19" s="609"/>
      <c r="R19" s="248" t="b">
        <v>0</v>
      </c>
      <c r="S19" s="302"/>
      <c r="T19" s="248"/>
      <c r="U19" s="71"/>
      <c r="V19" s="248" t="b">
        <v>0</v>
      </c>
    </row>
    <row r="20" spans="1:21" ht="15" customHeight="1">
      <c r="A20" s="13"/>
      <c r="C20" s="244"/>
      <c r="D20" s="566" t="s">
        <v>372</v>
      </c>
      <c r="E20" s="567"/>
      <c r="F20" s="567"/>
      <c r="G20" s="567"/>
      <c r="H20" s="567"/>
      <c r="I20" s="361"/>
      <c r="J20" s="267"/>
      <c r="K20" s="64"/>
      <c r="L20" s="607" t="s">
        <v>550</v>
      </c>
      <c r="M20" s="608"/>
      <c r="N20" s="609"/>
      <c r="R20" s="302" t="b">
        <v>0</v>
      </c>
      <c r="S20" s="302"/>
      <c r="T20" s="248"/>
      <c r="U20" s="71"/>
    </row>
    <row r="21" spans="1:21" ht="15" customHeight="1">
      <c r="A21" s="13"/>
      <c r="C21" s="329"/>
      <c r="D21" s="557" t="s">
        <v>95</v>
      </c>
      <c r="E21" s="505"/>
      <c r="F21" s="505"/>
      <c r="G21" s="505"/>
      <c r="H21" s="505"/>
      <c r="I21" s="530"/>
      <c r="J21" s="267"/>
      <c r="K21" s="274"/>
      <c r="L21" s="268"/>
      <c r="M21" s="269"/>
      <c r="N21" s="270"/>
      <c r="R21" s="248" t="b">
        <v>0</v>
      </c>
      <c r="S21" s="302"/>
      <c r="T21" s="248"/>
      <c r="U21" s="71"/>
    </row>
    <row r="22" spans="1:21" ht="15" customHeight="1">
      <c r="A22" s="14"/>
      <c r="B22" s="4"/>
      <c r="C22" s="245"/>
      <c r="D22" s="558"/>
      <c r="E22" s="508"/>
      <c r="F22" s="508"/>
      <c r="G22" s="508"/>
      <c r="H22" s="508"/>
      <c r="I22" s="531"/>
      <c r="J22" s="161"/>
      <c r="K22" s="166"/>
      <c r="L22" s="213"/>
      <c r="M22" s="160"/>
      <c r="N22" s="162"/>
      <c r="R22" s="248"/>
      <c r="S22" s="248"/>
      <c r="T22" s="248"/>
      <c r="U22" s="71"/>
    </row>
    <row r="23" spans="1:21" ht="15" customHeight="1">
      <c r="A23" s="562" t="s">
        <v>112</v>
      </c>
      <c r="B23" s="563"/>
      <c r="C23" s="678"/>
      <c r="D23" s="679"/>
      <c r="E23" s="679"/>
      <c r="F23" s="679"/>
      <c r="G23" s="679"/>
      <c r="H23" s="679"/>
      <c r="I23" s="679"/>
      <c r="J23" s="679"/>
      <c r="K23" s="679"/>
      <c r="L23" s="679"/>
      <c r="M23" s="679"/>
      <c r="N23" s="680"/>
      <c r="R23" s="71"/>
      <c r="S23" s="60"/>
      <c r="T23" s="60"/>
      <c r="U23" s="71"/>
    </row>
    <row r="24" spans="1:21" ht="15" customHeight="1">
      <c r="A24" s="564"/>
      <c r="B24" s="565"/>
      <c r="C24" s="681"/>
      <c r="D24" s="682"/>
      <c r="E24" s="682"/>
      <c r="F24" s="682"/>
      <c r="G24" s="682"/>
      <c r="H24" s="682"/>
      <c r="I24" s="682"/>
      <c r="J24" s="682"/>
      <c r="K24" s="682"/>
      <c r="L24" s="682"/>
      <c r="M24" s="682"/>
      <c r="N24" s="683"/>
      <c r="R24" s="60"/>
      <c r="S24" s="60"/>
      <c r="T24" s="60"/>
      <c r="U24" s="71"/>
    </row>
    <row r="25" spans="1:14" ht="15" customHeight="1">
      <c r="A25" s="12"/>
      <c r="B25" s="5"/>
      <c r="C25" s="5" t="s">
        <v>373</v>
      </c>
      <c r="D25" s="5"/>
      <c r="E25" s="5"/>
      <c r="F25" s="5"/>
      <c r="G25" s="5"/>
      <c r="H25" s="5"/>
      <c r="I25" s="5"/>
      <c r="J25" s="5"/>
      <c r="K25" s="5"/>
      <c r="L25" s="4"/>
      <c r="M25" s="4"/>
      <c r="N25" s="11"/>
    </row>
    <row r="26" spans="1:17" ht="15" customHeight="1">
      <c r="A26" s="83" t="s">
        <v>129</v>
      </c>
      <c r="B26" s="259"/>
      <c r="C26" s="259"/>
      <c r="D26" s="259"/>
      <c r="E26" s="259"/>
      <c r="F26" s="254"/>
      <c r="G26" s="254"/>
      <c r="H26" s="254"/>
      <c r="I26" s="254"/>
      <c r="J26" s="254"/>
      <c r="K26" s="254"/>
      <c r="L26" s="254"/>
      <c r="M26" s="254"/>
      <c r="N26" s="254"/>
      <c r="O26" s="92"/>
      <c r="P26" s="92"/>
      <c r="Q26" s="92"/>
    </row>
    <row r="27" spans="1:17" ht="15" customHeight="1">
      <c r="A27" s="390" t="s">
        <v>61</v>
      </c>
      <c r="B27" s="398"/>
      <c r="C27" s="398"/>
      <c r="D27" s="398"/>
      <c r="E27" s="399"/>
      <c r="G27" s="619" t="s">
        <v>478</v>
      </c>
      <c r="H27" s="620"/>
      <c r="I27" s="620"/>
      <c r="J27" s="620"/>
      <c r="K27" s="620"/>
      <c r="L27" s="620"/>
      <c r="M27" s="620"/>
      <c r="N27" s="621"/>
      <c r="O27" s="92"/>
      <c r="P27" s="92"/>
      <c r="Q27" s="92"/>
    </row>
    <row r="28" spans="1:20" ht="15" customHeight="1">
      <c r="A28" s="687" t="s">
        <v>269</v>
      </c>
      <c r="B28" s="688"/>
      <c r="C28" s="555"/>
      <c r="D28" s="554">
        <f>IF('計算書 (1)'!B42="","",'計算書 (1)'!B42)</f>
      </c>
      <c r="E28" s="555"/>
      <c r="F28" s="81"/>
      <c r="G28" s="27"/>
      <c r="H28" s="622" t="s">
        <v>480</v>
      </c>
      <c r="I28" s="623"/>
      <c r="J28" s="623"/>
      <c r="K28" s="623"/>
      <c r="L28" s="623"/>
      <c r="M28" s="623"/>
      <c r="N28" s="624"/>
      <c r="O28" s="92"/>
      <c r="P28" s="92"/>
      <c r="Q28" s="92"/>
      <c r="R28" s="119"/>
      <c r="T28" s="3" t="s">
        <v>479</v>
      </c>
    </row>
    <row r="29" spans="1:17" ht="15" customHeight="1">
      <c r="A29" s="689" t="s">
        <v>270</v>
      </c>
      <c r="B29" s="567"/>
      <c r="C29" s="361"/>
      <c r="D29" s="571">
        <f>IF('計算書 (1)'!B44="","",'計算書 (1)'!B44)</f>
      </c>
      <c r="E29" s="361"/>
      <c r="F29" s="81"/>
      <c r="G29" s="41"/>
      <c r="H29" s="559" t="s">
        <v>481</v>
      </c>
      <c r="I29" s="560"/>
      <c r="J29" s="560"/>
      <c r="K29" s="560"/>
      <c r="L29" s="560"/>
      <c r="M29" s="560"/>
      <c r="N29" s="561"/>
      <c r="O29" s="92"/>
      <c r="P29" s="92"/>
      <c r="Q29" s="92"/>
    </row>
    <row r="30" spans="1:17" ht="15" customHeight="1">
      <c r="A30" s="687" t="s">
        <v>271</v>
      </c>
      <c r="B30" s="688"/>
      <c r="C30" s="555"/>
      <c r="D30" s="554">
        <f>IF('計算書 (1)'!B46="","",'計算書 (1)'!B46)</f>
      </c>
      <c r="E30" s="555"/>
      <c r="F30" s="81"/>
      <c r="G30" s="41"/>
      <c r="H30" s="559" t="s">
        <v>482</v>
      </c>
      <c r="I30" s="560"/>
      <c r="J30" s="560"/>
      <c r="K30" s="560"/>
      <c r="L30" s="560"/>
      <c r="M30" s="560"/>
      <c r="N30" s="561"/>
      <c r="O30" s="92"/>
      <c r="P30" s="92"/>
      <c r="Q30" s="92"/>
    </row>
    <row r="31" spans="1:17" ht="15" customHeight="1">
      <c r="A31" s="390" t="s">
        <v>374</v>
      </c>
      <c r="B31" s="391"/>
      <c r="C31" s="392"/>
      <c r="D31" s="548">
        <f>+IF(D30="","",SUM(D28:E30))</f>
      </c>
      <c r="E31" s="549"/>
      <c r="F31" s="81"/>
      <c r="G31" s="90"/>
      <c r="H31" s="512" t="s">
        <v>483</v>
      </c>
      <c r="I31" s="513"/>
      <c r="J31" s="513"/>
      <c r="K31" s="513"/>
      <c r="L31" s="513"/>
      <c r="M31" s="513"/>
      <c r="N31" s="514"/>
      <c r="O31" s="92"/>
      <c r="P31" s="92"/>
      <c r="Q31" s="92"/>
    </row>
    <row r="32" spans="1:17" ht="15" customHeight="1">
      <c r="A32" s="129"/>
      <c r="B32" s="130"/>
      <c r="D32" s="83"/>
      <c r="E32" s="81"/>
      <c r="F32" s="81"/>
      <c r="G32" s="81"/>
      <c r="H32" s="81"/>
      <c r="I32" s="81"/>
      <c r="M32" s="127"/>
      <c r="N32" s="128"/>
      <c r="O32" s="92"/>
      <c r="P32" s="92"/>
      <c r="Q32" s="92"/>
    </row>
    <row r="33" spans="1:14" ht="15" customHeight="1">
      <c r="A33" s="535" t="s">
        <v>142</v>
      </c>
      <c r="B33" s="540" t="s">
        <v>123</v>
      </c>
      <c r="C33" s="541"/>
      <c r="D33" s="390" t="s">
        <v>121</v>
      </c>
      <c r="E33" s="538"/>
      <c r="F33" s="539"/>
      <c r="G33" s="390" t="s">
        <v>122</v>
      </c>
      <c r="H33" s="539"/>
      <c r="I33" s="390" t="s">
        <v>120</v>
      </c>
      <c r="J33" s="391"/>
      <c r="K33" s="391"/>
      <c r="L33" s="391"/>
      <c r="M33" s="391"/>
      <c r="N33" s="392"/>
    </row>
    <row r="34" spans="1:22" ht="18" customHeight="1">
      <c r="A34" s="536"/>
      <c r="B34" s="542" t="s">
        <v>2</v>
      </c>
      <c r="C34" s="543"/>
      <c r="D34" s="42"/>
      <c r="E34" s="42"/>
      <c r="F34" s="42"/>
      <c r="G34" s="351"/>
      <c r="H34" s="353"/>
      <c r="I34" s="351"/>
      <c r="J34" s="352"/>
      <c r="K34" s="352"/>
      <c r="L34" s="352"/>
      <c r="M34" s="352"/>
      <c r="N34" s="353"/>
      <c r="O34" s="92"/>
      <c r="P34" s="92"/>
      <c r="Q34" s="92"/>
      <c r="R34" s="120"/>
      <c r="T34" s="637" t="s">
        <v>2</v>
      </c>
      <c r="U34" s="638"/>
      <c r="V34" s="92" t="s">
        <v>348</v>
      </c>
    </row>
    <row r="35" spans="1:22" ht="18" customHeight="1">
      <c r="A35" s="536"/>
      <c r="B35" s="525" t="s">
        <v>3</v>
      </c>
      <c r="C35" s="526"/>
      <c r="D35" s="43"/>
      <c r="E35" s="43"/>
      <c r="F35" s="43"/>
      <c r="G35" s="350"/>
      <c r="H35" s="332"/>
      <c r="I35" s="350"/>
      <c r="J35" s="527"/>
      <c r="K35" s="527"/>
      <c r="L35" s="527"/>
      <c r="M35" s="527"/>
      <c r="N35" s="528"/>
      <c r="O35" s="92"/>
      <c r="P35" s="92"/>
      <c r="Q35" s="92"/>
      <c r="R35" s="121"/>
      <c r="T35" s="637" t="s">
        <v>3</v>
      </c>
      <c r="U35" s="638"/>
      <c r="V35" s="92" t="s">
        <v>349</v>
      </c>
    </row>
    <row r="36" spans="1:22" ht="18" customHeight="1">
      <c r="A36" s="536"/>
      <c r="B36" s="350"/>
      <c r="C36" s="355"/>
      <c r="D36" s="43"/>
      <c r="E36" s="43"/>
      <c r="F36" s="43"/>
      <c r="G36" s="350"/>
      <c r="H36" s="332"/>
      <c r="I36" s="350"/>
      <c r="J36" s="527"/>
      <c r="K36" s="527"/>
      <c r="L36" s="527"/>
      <c r="M36" s="527"/>
      <c r="N36" s="528"/>
      <c r="O36" s="92"/>
      <c r="P36" s="92"/>
      <c r="Q36" s="92"/>
      <c r="R36" s="121"/>
      <c r="T36" s="637" t="s">
        <v>4</v>
      </c>
      <c r="U36" s="638"/>
      <c r="V36" s="92" t="s">
        <v>350</v>
      </c>
    </row>
    <row r="37" spans="1:22" ht="18" customHeight="1">
      <c r="A37" s="536"/>
      <c r="B37" s="520"/>
      <c r="C37" s="521"/>
      <c r="D37" s="28"/>
      <c r="E37" s="28"/>
      <c r="F37" s="28"/>
      <c r="G37" s="341"/>
      <c r="H37" s="521"/>
      <c r="I37" s="341"/>
      <c r="J37" s="617"/>
      <c r="K37" s="617"/>
      <c r="L37" s="617"/>
      <c r="M37" s="617"/>
      <c r="N37" s="618"/>
      <c r="O37" s="92"/>
      <c r="P37" s="92"/>
      <c r="Q37" s="92"/>
      <c r="R37" s="122"/>
      <c r="T37" s="637" t="s">
        <v>5</v>
      </c>
      <c r="U37" s="638"/>
      <c r="V37" s="29"/>
    </row>
    <row r="38" spans="1:18" ht="15" customHeight="1">
      <c r="A38" s="536"/>
      <c r="B38" s="544" t="s">
        <v>98</v>
      </c>
      <c r="C38" s="545"/>
      <c r="D38" s="66"/>
      <c r="E38" s="34"/>
      <c r="F38" s="34"/>
      <c r="G38" s="34"/>
      <c r="H38" s="34"/>
      <c r="I38" s="34"/>
      <c r="J38" s="34"/>
      <c r="K38" s="34"/>
      <c r="L38" s="34"/>
      <c r="M38" s="34"/>
      <c r="N38" s="70"/>
      <c r="O38" s="92"/>
      <c r="P38" s="92"/>
      <c r="Q38" s="92"/>
      <c r="R38" s="60"/>
    </row>
    <row r="39" spans="1:18" ht="15" customHeight="1">
      <c r="A39" s="537"/>
      <c r="B39" s="546"/>
      <c r="C39" s="547"/>
      <c r="D39" s="38"/>
      <c r="E39" s="36"/>
      <c r="F39" s="36"/>
      <c r="G39" s="36"/>
      <c r="H39" s="36"/>
      <c r="I39" s="36"/>
      <c r="J39" s="36"/>
      <c r="K39" s="36"/>
      <c r="L39" s="36"/>
      <c r="M39" s="36"/>
      <c r="N39" s="53"/>
      <c r="O39" s="92"/>
      <c r="P39" s="92"/>
      <c r="Q39" s="92"/>
      <c r="R39" s="60"/>
    </row>
    <row r="40" spans="1:22" ht="15" customHeight="1">
      <c r="A40" s="522" t="s">
        <v>360</v>
      </c>
      <c r="B40" s="529"/>
      <c r="C40" s="40"/>
      <c r="D40" s="499" t="s">
        <v>69</v>
      </c>
      <c r="E40" s="500"/>
      <c r="F40" s="500"/>
      <c r="G40" s="401"/>
      <c r="H40" s="467" t="s">
        <v>136</v>
      </c>
      <c r="I40" s="469"/>
      <c r="J40" s="42"/>
      <c r="K40" s="23" t="s">
        <v>137</v>
      </c>
      <c r="L40" s="6"/>
      <c r="M40" s="6"/>
      <c r="N40" s="17"/>
      <c r="R40" s="248" t="b">
        <v>0</v>
      </c>
      <c r="S40" s="119"/>
      <c r="T40" s="3" t="s">
        <v>383</v>
      </c>
      <c r="V40" s="83" t="s">
        <v>376</v>
      </c>
    </row>
    <row r="41" spans="1:22" ht="15" customHeight="1">
      <c r="A41" s="506"/>
      <c r="B41" s="530"/>
      <c r="C41" s="90"/>
      <c r="D41" s="501" t="s">
        <v>70</v>
      </c>
      <c r="E41" s="502"/>
      <c r="F41" s="502"/>
      <c r="G41" s="413"/>
      <c r="H41" s="473"/>
      <c r="I41" s="475"/>
      <c r="J41" s="90"/>
      <c r="K41" s="326" t="s">
        <v>138</v>
      </c>
      <c r="L41" s="19"/>
      <c r="M41" s="19"/>
      <c r="N41" s="20"/>
      <c r="O41" s="29"/>
      <c r="P41" s="29"/>
      <c r="Q41" s="29"/>
      <c r="R41" s="248" t="b">
        <v>0</v>
      </c>
      <c r="V41" s="83" t="s">
        <v>0</v>
      </c>
    </row>
    <row r="42" spans="1:22" ht="15" customHeight="1">
      <c r="A42" s="522" t="s">
        <v>345</v>
      </c>
      <c r="B42" s="529"/>
      <c r="C42" s="40"/>
      <c r="D42" s="23" t="s">
        <v>310</v>
      </c>
      <c r="E42" s="6"/>
      <c r="F42" s="6"/>
      <c r="G42" s="6"/>
      <c r="H42" s="6"/>
      <c r="I42" s="6"/>
      <c r="J42" s="6"/>
      <c r="K42" s="6"/>
      <c r="L42" s="6"/>
      <c r="M42" s="6"/>
      <c r="N42" s="17"/>
      <c r="O42" s="29"/>
      <c r="P42" s="29"/>
      <c r="Q42" s="29"/>
      <c r="V42" s="83" t="s">
        <v>1</v>
      </c>
    </row>
    <row r="43" spans="1:17" ht="15" customHeight="1">
      <c r="A43" s="506"/>
      <c r="B43" s="530"/>
      <c r="C43" s="41"/>
      <c r="D43" s="24" t="s">
        <v>263</v>
      </c>
      <c r="E43" s="19"/>
      <c r="F43" s="19"/>
      <c r="G43" s="19"/>
      <c r="H43" s="19"/>
      <c r="I43" s="19"/>
      <c r="J43" s="19"/>
      <c r="K43" s="19"/>
      <c r="L43" s="19"/>
      <c r="M43" s="19"/>
      <c r="N43" s="20"/>
      <c r="O43" s="29"/>
      <c r="P43" s="29"/>
      <c r="Q43" s="29"/>
    </row>
    <row r="44" spans="1:19" ht="15" customHeight="1">
      <c r="A44" s="507"/>
      <c r="B44" s="531"/>
      <c r="C44" s="26"/>
      <c r="D44" s="25" t="s">
        <v>347</v>
      </c>
      <c r="E44" s="4"/>
      <c r="F44" s="4"/>
      <c r="G44" s="4"/>
      <c r="H44" s="4"/>
      <c r="I44" s="4"/>
      <c r="J44" s="4"/>
      <c r="K44" s="4"/>
      <c r="L44" s="4"/>
      <c r="M44" s="4"/>
      <c r="N44" s="11"/>
      <c r="O44" s="29"/>
      <c r="P44" s="29"/>
      <c r="Q44" s="29"/>
      <c r="R44" s="119"/>
      <c r="S44" s="3" t="s">
        <v>384</v>
      </c>
    </row>
    <row r="45" spans="1:23" ht="15" customHeight="1">
      <c r="A45" s="12" t="s">
        <v>354</v>
      </c>
      <c r="B45" s="15"/>
      <c r="C45" s="39"/>
      <c r="D45" s="46"/>
      <c r="E45" s="46"/>
      <c r="F45" s="46"/>
      <c r="G45" s="46"/>
      <c r="H45" s="46"/>
      <c r="I45" s="46"/>
      <c r="J45" s="46"/>
      <c r="K45" s="46"/>
      <c r="L45" s="46"/>
      <c r="M45" s="46"/>
      <c r="N45" s="47"/>
      <c r="O45" s="29"/>
      <c r="P45" s="29"/>
      <c r="Q45" s="29"/>
      <c r="R45" s="248" t="b">
        <v>0</v>
      </c>
      <c r="S45" s="248" t="b">
        <v>0</v>
      </c>
      <c r="T45" s="248" t="b">
        <v>0</v>
      </c>
      <c r="U45" s="248" t="b">
        <v>0</v>
      </c>
      <c r="V45" s="248" t="b">
        <v>0</v>
      </c>
      <c r="W45" s="248" t="b">
        <v>0</v>
      </c>
    </row>
    <row r="46" spans="2:23" ht="15" customHeight="1">
      <c r="B46" s="109"/>
      <c r="C46" s="109"/>
      <c r="D46" s="109"/>
      <c r="E46" s="109"/>
      <c r="F46" s="109"/>
      <c r="G46" s="109"/>
      <c r="H46" s="109"/>
      <c r="I46" s="109"/>
      <c r="J46" s="109"/>
      <c r="K46" s="109"/>
      <c r="L46" s="109"/>
      <c r="M46" s="109"/>
      <c r="N46" s="109"/>
      <c r="O46" s="29"/>
      <c r="P46" s="29"/>
      <c r="Q46" s="29"/>
      <c r="R46" s="248"/>
      <c r="S46" s="248"/>
      <c r="T46" s="248"/>
      <c r="U46" s="248"/>
      <c r="V46" s="248"/>
      <c r="W46" s="248"/>
    </row>
    <row r="47" spans="20:23" ht="15" customHeight="1">
      <c r="T47" s="60"/>
      <c r="U47" s="60"/>
      <c r="V47" s="60"/>
      <c r="W47" s="60"/>
    </row>
    <row r="48" spans="7:23" ht="15" customHeight="1">
      <c r="G48" s="362" t="s">
        <v>278</v>
      </c>
      <c r="H48" s="363"/>
      <c r="T48" s="60"/>
      <c r="U48" s="60"/>
      <c r="V48" s="60"/>
      <c r="W48" s="60"/>
    </row>
    <row r="49" spans="1:23" ht="18" customHeight="1">
      <c r="A49" s="93" t="s">
        <v>139</v>
      </c>
      <c r="B49" s="29"/>
      <c r="C49" s="29"/>
      <c r="D49" s="29"/>
      <c r="E49" s="29"/>
      <c r="F49" s="29"/>
      <c r="G49" s="29"/>
      <c r="H49" s="96"/>
      <c r="I49" s="81"/>
      <c r="J49" s="83"/>
      <c r="K49" s="81"/>
      <c r="L49" s="76" t="s">
        <v>68</v>
      </c>
      <c r="M49" s="388">
        <f>+'報告書'!K1</f>
        <v>42482</v>
      </c>
      <c r="N49" s="389"/>
      <c r="O49" s="29"/>
      <c r="P49" s="29"/>
      <c r="Q49" s="29"/>
      <c r="S49" s="60"/>
      <c r="T49" s="60"/>
      <c r="U49" s="60"/>
      <c r="V49" s="60"/>
      <c r="W49" s="60"/>
    </row>
    <row r="50" spans="1:23" ht="15" customHeight="1">
      <c r="A50" s="93"/>
      <c r="B50" s="29"/>
      <c r="C50" s="29"/>
      <c r="D50" s="29"/>
      <c r="E50" s="29"/>
      <c r="F50" s="29"/>
      <c r="G50" s="29"/>
      <c r="H50" s="96"/>
      <c r="I50" s="81"/>
      <c r="J50" s="390">
        <f>+IF('表紙'!I5=0,"",'表紙'!I5)</f>
      </c>
      <c r="K50" s="391"/>
      <c r="L50" s="391"/>
      <c r="M50" s="391"/>
      <c r="N50" s="392"/>
      <c r="O50" s="29"/>
      <c r="P50" s="29"/>
      <c r="Q50" s="29"/>
      <c r="S50" s="60"/>
      <c r="T50" s="60"/>
      <c r="U50" s="60"/>
      <c r="V50" s="60"/>
      <c r="W50" s="60"/>
    </row>
    <row r="51" spans="1:17" ht="15" customHeight="1">
      <c r="A51" s="8" t="s">
        <v>375</v>
      </c>
      <c r="B51" s="9"/>
      <c r="C51" s="154"/>
      <c r="D51" s="204" t="s">
        <v>7</v>
      </c>
      <c r="E51" s="9"/>
      <c r="F51" s="9"/>
      <c r="G51" s="9"/>
      <c r="H51" s="9"/>
      <c r="I51" s="522" t="s">
        <v>6</v>
      </c>
      <c r="J51" s="523"/>
      <c r="K51" s="155"/>
      <c r="L51" s="204" t="s">
        <v>71</v>
      </c>
      <c r="M51" s="9"/>
      <c r="N51" s="77"/>
      <c r="O51" s="29"/>
      <c r="P51" s="29"/>
      <c r="Q51" s="29"/>
    </row>
    <row r="52" spans="1:18" ht="15" customHeight="1">
      <c r="A52" s="13"/>
      <c r="C52" s="41"/>
      <c r="D52" s="24" t="s">
        <v>264</v>
      </c>
      <c r="E52" s="19"/>
      <c r="F52" s="19"/>
      <c r="G52" s="19"/>
      <c r="H52" s="20"/>
      <c r="I52" s="504"/>
      <c r="J52" s="524"/>
      <c r="K52" s="41"/>
      <c r="L52" s="24" t="s">
        <v>72</v>
      </c>
      <c r="M52" s="19"/>
      <c r="N52" s="20"/>
      <c r="O52" s="29"/>
      <c r="P52" s="29"/>
      <c r="Q52" s="29"/>
      <c r="R52" s="3" t="s">
        <v>385</v>
      </c>
    </row>
    <row r="53" spans="1:19" ht="15" customHeight="1">
      <c r="A53" s="13"/>
      <c r="C53" s="41"/>
      <c r="D53" s="24" t="s">
        <v>265</v>
      </c>
      <c r="E53" s="19"/>
      <c r="F53" s="19"/>
      <c r="G53" s="19"/>
      <c r="H53" s="20"/>
      <c r="I53" s="504"/>
      <c r="J53" s="524"/>
      <c r="K53" s="41"/>
      <c r="L53" s="326" t="s">
        <v>8</v>
      </c>
      <c r="M53" s="19"/>
      <c r="N53" s="20"/>
      <c r="O53" s="29"/>
      <c r="P53" s="29"/>
      <c r="Q53" s="29"/>
      <c r="R53" s="117"/>
      <c r="S53" s="118"/>
    </row>
    <row r="54" spans="1:17" ht="15" customHeight="1">
      <c r="A54" s="8" t="s">
        <v>361</v>
      </c>
      <c r="B54" s="9"/>
      <c r="C54" s="40"/>
      <c r="D54" s="629" t="s">
        <v>459</v>
      </c>
      <c r="E54" s="630"/>
      <c r="F54" s="630"/>
      <c r="G54" s="630"/>
      <c r="H54" s="630"/>
      <c r="I54" s="522" t="s">
        <v>441</v>
      </c>
      <c r="J54" s="563"/>
      <c r="K54" s="295"/>
      <c r="L54" s="692" t="s">
        <v>444</v>
      </c>
      <c r="M54" s="693"/>
      <c r="N54" s="694"/>
      <c r="O54" s="29"/>
      <c r="P54" s="29"/>
      <c r="Q54" s="29"/>
    </row>
    <row r="55" spans="1:18" ht="15" customHeight="1">
      <c r="A55" s="13"/>
      <c r="C55" s="41"/>
      <c r="D55" s="574" t="s">
        <v>460</v>
      </c>
      <c r="E55" s="575"/>
      <c r="F55" s="575"/>
      <c r="G55" s="575"/>
      <c r="H55" s="575"/>
      <c r="I55" s="625"/>
      <c r="J55" s="534"/>
      <c r="K55" s="296"/>
      <c r="L55" s="626" t="s">
        <v>445</v>
      </c>
      <c r="M55" s="627"/>
      <c r="N55" s="628"/>
      <c r="O55" s="29"/>
      <c r="P55" s="29"/>
      <c r="Q55" s="29"/>
      <c r="R55" s="280" t="s">
        <v>107</v>
      </c>
    </row>
    <row r="56" spans="1:17" ht="15" customHeight="1">
      <c r="A56" s="13"/>
      <c r="C56" s="41"/>
      <c r="D56" s="574" t="s">
        <v>461</v>
      </c>
      <c r="E56" s="575"/>
      <c r="F56" s="575"/>
      <c r="G56" s="575"/>
      <c r="H56" s="575"/>
      <c r="I56" s="625"/>
      <c r="J56" s="534"/>
      <c r="K56" s="296"/>
      <c r="L56" s="626" t="s">
        <v>446</v>
      </c>
      <c r="M56" s="627"/>
      <c r="N56" s="628"/>
      <c r="O56" s="29"/>
      <c r="P56" s="29"/>
      <c r="Q56" s="29"/>
    </row>
    <row r="57" spans="1:20" ht="15" customHeight="1">
      <c r="A57" s="13"/>
      <c r="C57" s="64"/>
      <c r="D57" s="574" t="s">
        <v>106</v>
      </c>
      <c r="E57" s="575"/>
      <c r="F57" s="575"/>
      <c r="G57" s="575"/>
      <c r="H57" s="575"/>
      <c r="I57" s="625"/>
      <c r="J57" s="534"/>
      <c r="K57" s="296"/>
      <c r="L57" s="626" t="s">
        <v>447</v>
      </c>
      <c r="M57" s="627"/>
      <c r="N57" s="628"/>
      <c r="O57" s="29"/>
      <c r="P57" s="29"/>
      <c r="Q57" s="29"/>
      <c r="R57" s="3" t="s">
        <v>442</v>
      </c>
      <c r="T57" s="3" t="s">
        <v>443</v>
      </c>
    </row>
    <row r="58" spans="1:20" ht="15" customHeight="1">
      <c r="A58" s="14"/>
      <c r="B58" s="4"/>
      <c r="C58" s="90"/>
      <c r="D58" s="25"/>
      <c r="E58" s="4"/>
      <c r="F58" s="4"/>
      <c r="G58" s="4"/>
      <c r="H58" s="4"/>
      <c r="I58" s="564"/>
      <c r="J58" s="565"/>
      <c r="K58" s="297"/>
      <c r="L58" s="25" t="s">
        <v>448</v>
      </c>
      <c r="M58" s="281"/>
      <c r="N58" s="114"/>
      <c r="O58" s="29"/>
      <c r="P58" s="29"/>
      <c r="Q58" s="29"/>
      <c r="R58" s="119"/>
      <c r="T58" s="119"/>
    </row>
    <row r="59" spans="1:18" ht="15" customHeight="1">
      <c r="A59" s="8" t="s">
        <v>346</v>
      </c>
      <c r="B59" s="77"/>
      <c r="C59" s="40"/>
      <c r="D59" s="23" t="s">
        <v>9</v>
      </c>
      <c r="E59" s="6"/>
      <c r="F59" s="6"/>
      <c r="G59" s="6"/>
      <c r="H59" s="6"/>
      <c r="I59" s="6"/>
      <c r="J59" s="6"/>
      <c r="K59" s="6"/>
      <c r="L59" s="6"/>
      <c r="M59" s="6"/>
      <c r="N59" s="17"/>
      <c r="O59" s="87"/>
      <c r="P59" s="29"/>
      <c r="Q59" s="29"/>
      <c r="R59" s="3" t="s">
        <v>387</v>
      </c>
    </row>
    <row r="60" spans="1:18" ht="15" customHeight="1">
      <c r="A60" s="13"/>
      <c r="C60" s="41"/>
      <c r="D60" s="24" t="s">
        <v>108</v>
      </c>
      <c r="E60" s="19"/>
      <c r="F60" s="19"/>
      <c r="G60" s="19"/>
      <c r="H60" s="19"/>
      <c r="I60" s="19"/>
      <c r="J60" s="19"/>
      <c r="K60" s="19"/>
      <c r="L60" s="19"/>
      <c r="M60" s="19"/>
      <c r="N60" s="20"/>
      <c r="O60" s="87"/>
      <c r="P60" s="29"/>
      <c r="Q60" s="29"/>
      <c r="R60" s="3" t="s">
        <v>388</v>
      </c>
    </row>
    <row r="61" spans="1:17" ht="15" customHeight="1">
      <c r="A61" s="13"/>
      <c r="C61" s="41"/>
      <c r="D61" s="24" t="s">
        <v>208</v>
      </c>
      <c r="E61" s="19"/>
      <c r="F61" s="19"/>
      <c r="G61" s="19"/>
      <c r="H61" s="19"/>
      <c r="I61" s="19"/>
      <c r="J61" s="19"/>
      <c r="K61" s="19"/>
      <c r="L61" s="19"/>
      <c r="M61" s="19"/>
      <c r="N61" s="20"/>
      <c r="O61" s="87"/>
      <c r="P61" s="29"/>
      <c r="Q61" s="29"/>
    </row>
    <row r="62" spans="1:17" ht="15" customHeight="1">
      <c r="A62" s="13"/>
      <c r="C62" s="41"/>
      <c r="D62" s="24" t="s">
        <v>209</v>
      </c>
      <c r="E62" s="19"/>
      <c r="F62" s="19"/>
      <c r="G62" s="19"/>
      <c r="H62" s="19"/>
      <c r="I62" s="19"/>
      <c r="J62" s="19"/>
      <c r="K62" s="19"/>
      <c r="L62" s="19"/>
      <c r="M62" s="19"/>
      <c r="N62" s="20"/>
      <c r="O62" s="87"/>
      <c r="P62" s="29"/>
      <c r="Q62" s="29"/>
    </row>
    <row r="63" spans="1:18" ht="15" customHeight="1">
      <c r="A63" s="14"/>
      <c r="B63" s="4"/>
      <c r="C63" s="26"/>
      <c r="D63" s="25" t="s">
        <v>109</v>
      </c>
      <c r="E63" s="4"/>
      <c r="F63" s="4"/>
      <c r="G63" s="4"/>
      <c r="H63" s="4"/>
      <c r="I63" s="4"/>
      <c r="J63" s="4"/>
      <c r="K63" s="4"/>
      <c r="L63" s="4"/>
      <c r="M63" s="4"/>
      <c r="N63" s="11"/>
      <c r="O63" s="87"/>
      <c r="P63" s="29"/>
      <c r="Q63" s="29"/>
      <c r="R63" s="119"/>
    </row>
    <row r="64" spans="1:18" ht="15" customHeight="1">
      <c r="A64" s="110" t="s">
        <v>73</v>
      </c>
      <c r="B64" s="112"/>
      <c r="C64" s="65"/>
      <c r="D64" s="24" t="s">
        <v>294</v>
      </c>
      <c r="E64" s="19"/>
      <c r="F64" s="19"/>
      <c r="G64" s="19"/>
      <c r="H64" s="19"/>
      <c r="I64" s="19"/>
      <c r="J64" s="19"/>
      <c r="K64" s="19"/>
      <c r="L64" s="19"/>
      <c r="M64" s="19"/>
      <c r="N64" s="20"/>
      <c r="O64" s="13"/>
      <c r="R64" s="248" t="b">
        <v>0</v>
      </c>
    </row>
    <row r="65" spans="1:18" ht="15" customHeight="1">
      <c r="A65" s="187"/>
      <c r="B65" s="112"/>
      <c r="C65" s="65"/>
      <c r="D65" s="24" t="s">
        <v>295</v>
      </c>
      <c r="E65" s="19"/>
      <c r="F65" s="19"/>
      <c r="G65" s="19"/>
      <c r="H65" s="19"/>
      <c r="I65" s="19"/>
      <c r="J65" s="19"/>
      <c r="K65" s="19"/>
      <c r="L65" s="19"/>
      <c r="M65" s="19"/>
      <c r="N65" s="20"/>
      <c r="O65" s="13"/>
      <c r="R65" s="248" t="b">
        <v>0</v>
      </c>
    </row>
    <row r="66" spans="1:18" ht="15" customHeight="1">
      <c r="A66" s="111"/>
      <c r="B66" s="112"/>
      <c r="C66" s="65"/>
      <c r="D66" s="24" t="s">
        <v>296</v>
      </c>
      <c r="E66" s="19"/>
      <c r="F66" s="19"/>
      <c r="G66" s="19"/>
      <c r="H66" s="19"/>
      <c r="I66" s="19"/>
      <c r="J66" s="19"/>
      <c r="K66" s="19"/>
      <c r="L66" s="19"/>
      <c r="M66" s="19"/>
      <c r="N66" s="20"/>
      <c r="O66" s="13"/>
      <c r="R66" s="248" t="b">
        <v>0</v>
      </c>
    </row>
    <row r="67" spans="1:18" ht="15" customHeight="1">
      <c r="A67" s="111"/>
      <c r="B67" s="112"/>
      <c r="C67" s="65"/>
      <c r="D67" s="24" t="s">
        <v>82</v>
      </c>
      <c r="E67" s="19"/>
      <c r="F67" s="19"/>
      <c r="G67" s="19"/>
      <c r="H67" s="19"/>
      <c r="I67" s="19"/>
      <c r="J67" s="19"/>
      <c r="K67" s="19"/>
      <c r="L67" s="19"/>
      <c r="M67" s="19"/>
      <c r="N67" s="20"/>
      <c r="O67" s="13"/>
      <c r="R67" s="248" t="b">
        <v>0</v>
      </c>
    </row>
    <row r="68" spans="1:18" ht="15" customHeight="1">
      <c r="A68" s="113"/>
      <c r="B68" s="114"/>
      <c r="C68" s="65"/>
      <c r="D68" s="25" t="s">
        <v>74</v>
      </c>
      <c r="E68" s="19"/>
      <c r="F68" s="19"/>
      <c r="G68" s="19"/>
      <c r="H68" s="19"/>
      <c r="I68" s="19"/>
      <c r="J68" s="19"/>
      <c r="K68" s="19"/>
      <c r="L68" s="19"/>
      <c r="M68" s="19"/>
      <c r="N68" s="20"/>
      <c r="O68" s="13"/>
      <c r="R68" s="248" t="b">
        <v>0</v>
      </c>
    </row>
    <row r="69" spans="1:18" ht="15" customHeight="1">
      <c r="A69" s="504" t="s">
        <v>17</v>
      </c>
      <c r="B69" s="505"/>
      <c r="C69" s="99"/>
      <c r="D69" s="205" t="s">
        <v>206</v>
      </c>
      <c r="E69" s="6"/>
      <c r="F69" s="6"/>
      <c r="G69" s="6"/>
      <c r="H69" s="6"/>
      <c r="I69" s="6"/>
      <c r="J69" s="6"/>
      <c r="K69" s="6"/>
      <c r="L69" s="6"/>
      <c r="M69" s="6"/>
      <c r="N69" s="17"/>
      <c r="O69" s="13"/>
      <c r="R69" s="248" t="b">
        <v>0</v>
      </c>
    </row>
    <row r="70" spans="1:18" ht="15" customHeight="1">
      <c r="A70" s="506"/>
      <c r="B70" s="505"/>
      <c r="C70" s="65"/>
      <c r="D70" s="24" t="s">
        <v>34</v>
      </c>
      <c r="E70" s="19"/>
      <c r="F70" s="19"/>
      <c r="G70" s="19"/>
      <c r="H70" s="19"/>
      <c r="I70" s="19"/>
      <c r="J70" s="19"/>
      <c r="K70" s="19"/>
      <c r="L70" s="68"/>
      <c r="M70" s="51"/>
      <c r="N70" s="52"/>
      <c r="O70" s="13"/>
      <c r="R70" s="248" t="b">
        <v>0</v>
      </c>
    </row>
    <row r="71" spans="1:18" ht="15" customHeight="1">
      <c r="A71" s="506"/>
      <c r="B71" s="505"/>
      <c r="C71" s="65"/>
      <c r="D71" s="24" t="s">
        <v>44</v>
      </c>
      <c r="E71" s="19"/>
      <c r="F71" s="19"/>
      <c r="G71" s="19"/>
      <c r="H71" s="19"/>
      <c r="I71" s="19"/>
      <c r="J71" s="19"/>
      <c r="K71" s="19"/>
      <c r="L71" s="68"/>
      <c r="M71" s="51"/>
      <c r="N71" s="52"/>
      <c r="O71" s="13"/>
      <c r="R71" s="248" t="b">
        <v>0</v>
      </c>
    </row>
    <row r="72" spans="1:18" ht="15" customHeight="1">
      <c r="A72" s="506"/>
      <c r="B72" s="505"/>
      <c r="C72" s="65"/>
      <c r="D72" s="24" t="s">
        <v>45</v>
      </c>
      <c r="E72" s="19"/>
      <c r="F72" s="19"/>
      <c r="G72" s="19"/>
      <c r="H72" s="19"/>
      <c r="I72" s="19"/>
      <c r="J72" s="19"/>
      <c r="K72" s="19"/>
      <c r="L72" s="68"/>
      <c r="M72" s="51"/>
      <c r="N72" s="52"/>
      <c r="O72" s="13"/>
      <c r="R72" s="248" t="b">
        <v>0</v>
      </c>
    </row>
    <row r="73" spans="1:18" ht="15" customHeight="1">
      <c r="A73" s="506"/>
      <c r="B73" s="505"/>
      <c r="C73" s="65"/>
      <c r="D73" s="24" t="s">
        <v>116</v>
      </c>
      <c r="E73" s="19"/>
      <c r="F73" s="19"/>
      <c r="G73" s="19"/>
      <c r="H73" s="19"/>
      <c r="I73" s="19"/>
      <c r="J73" s="19"/>
      <c r="K73" s="19"/>
      <c r="L73" s="68"/>
      <c r="M73" s="51"/>
      <c r="N73" s="52"/>
      <c r="O73" s="13"/>
      <c r="R73" s="248" t="b">
        <v>0</v>
      </c>
    </row>
    <row r="74" spans="1:18" ht="15" customHeight="1">
      <c r="A74" s="506"/>
      <c r="B74" s="505"/>
      <c r="C74" s="65"/>
      <c r="D74" s="24" t="s">
        <v>49</v>
      </c>
      <c r="E74" s="19"/>
      <c r="F74" s="19"/>
      <c r="G74" s="19"/>
      <c r="H74" s="19"/>
      <c r="I74" s="19"/>
      <c r="J74" s="19"/>
      <c r="K74" s="19"/>
      <c r="L74" s="68"/>
      <c r="M74" s="51"/>
      <c r="N74" s="52"/>
      <c r="O74" s="13"/>
      <c r="R74" s="248" t="b">
        <v>0</v>
      </c>
    </row>
    <row r="75" spans="1:18" ht="15" customHeight="1">
      <c r="A75" s="507"/>
      <c r="B75" s="508"/>
      <c r="C75" s="38"/>
      <c r="D75" s="25" t="s">
        <v>113</v>
      </c>
      <c r="E75" s="4"/>
      <c r="F75" s="4"/>
      <c r="G75" s="4"/>
      <c r="H75" s="4"/>
      <c r="I75" s="4"/>
      <c r="J75" s="4"/>
      <c r="K75" s="4"/>
      <c r="L75" s="69"/>
      <c r="M75" s="36"/>
      <c r="N75" s="53"/>
      <c r="O75" s="13"/>
      <c r="R75" s="248" t="b">
        <v>0</v>
      </c>
    </row>
    <row r="76" spans="1:20" ht="15" customHeight="1">
      <c r="A76" s="93" t="s">
        <v>167</v>
      </c>
      <c r="B76" s="29"/>
      <c r="C76" s="29"/>
      <c r="D76" s="29"/>
      <c r="E76" s="29"/>
      <c r="F76" s="29"/>
      <c r="G76" s="29"/>
      <c r="H76" s="29"/>
      <c r="I76" s="29"/>
      <c r="J76" s="29"/>
      <c r="K76" s="29"/>
      <c r="L76" s="29"/>
      <c r="M76" s="29"/>
      <c r="N76" s="29"/>
      <c r="O76" s="29"/>
      <c r="P76" s="29"/>
      <c r="Q76" s="29"/>
      <c r="R76" s="60"/>
      <c r="S76" s="60"/>
      <c r="T76" s="60"/>
    </row>
    <row r="77" spans="1:20" ht="15" customHeight="1">
      <c r="A77" s="644" t="s">
        <v>162</v>
      </c>
      <c r="B77" s="469"/>
      <c r="C77" s="155"/>
      <c r="D77" s="684" t="s">
        <v>252</v>
      </c>
      <c r="E77" s="630"/>
      <c r="F77" s="630"/>
      <c r="G77" s="630"/>
      <c r="H77" s="630"/>
      <c r="I77" s="630"/>
      <c r="J77" s="630"/>
      <c r="K77" s="630"/>
      <c r="L77" s="630"/>
      <c r="M77" s="630"/>
      <c r="N77" s="685"/>
      <c r="O77" s="29"/>
      <c r="P77" s="29"/>
      <c r="Q77" s="29"/>
      <c r="R77" s="3" t="s">
        <v>385</v>
      </c>
      <c r="S77" s="60"/>
      <c r="T77" s="60"/>
    </row>
    <row r="78" spans="1:20" ht="15" customHeight="1">
      <c r="A78" s="470"/>
      <c r="B78" s="472"/>
      <c r="C78" s="312"/>
      <c r="D78" s="639" t="s">
        <v>484</v>
      </c>
      <c r="E78" s="410"/>
      <c r="F78" s="410"/>
      <c r="G78" s="410"/>
      <c r="H78" s="410"/>
      <c r="I78" s="410"/>
      <c r="J78" s="410"/>
      <c r="K78" s="410"/>
      <c r="L78" s="410"/>
      <c r="M78" s="410"/>
      <c r="N78" s="411"/>
      <c r="O78" s="29"/>
      <c r="P78" s="29"/>
      <c r="Q78" s="29"/>
      <c r="R78" s="119"/>
      <c r="S78" s="231">
        <f>IF(R78="","",IF(R78=1,1,2))</f>
      </c>
      <c r="T78" s="60"/>
    </row>
    <row r="79" spans="1:20" ht="15" customHeight="1">
      <c r="A79" s="470"/>
      <c r="B79" s="472"/>
      <c r="C79" s="532" t="s">
        <v>562</v>
      </c>
      <c r="D79" s="533"/>
      <c r="E79" s="533"/>
      <c r="F79" s="533"/>
      <c r="G79" s="533"/>
      <c r="H79" s="533"/>
      <c r="I79" s="533"/>
      <c r="J79" s="533"/>
      <c r="K79" s="533"/>
      <c r="L79" s="533"/>
      <c r="M79" s="533"/>
      <c r="N79" s="534"/>
      <c r="O79" s="29"/>
      <c r="P79" s="29"/>
      <c r="Q79" s="29"/>
      <c r="R79" s="60"/>
      <c r="S79" s="60"/>
      <c r="T79" s="60"/>
    </row>
    <row r="80" spans="1:20" ht="15" customHeight="1">
      <c r="A80" s="470"/>
      <c r="B80" s="472"/>
      <c r="C80" s="533"/>
      <c r="D80" s="533"/>
      <c r="E80" s="533"/>
      <c r="F80" s="533"/>
      <c r="G80" s="533"/>
      <c r="H80" s="533"/>
      <c r="I80" s="533"/>
      <c r="J80" s="533"/>
      <c r="K80" s="533"/>
      <c r="L80" s="533"/>
      <c r="M80" s="533"/>
      <c r="N80" s="534"/>
      <c r="O80" s="29"/>
      <c r="P80" s="29"/>
      <c r="Q80" s="29"/>
      <c r="R80" s="248" t="b">
        <v>0</v>
      </c>
      <c r="S80" s="60"/>
      <c r="T80" s="60"/>
    </row>
    <row r="81" spans="1:20" ht="15" customHeight="1">
      <c r="A81" s="668" t="s">
        <v>96</v>
      </c>
      <c r="B81" s="669"/>
      <c r="C81" s="235"/>
      <c r="D81" s="697" t="s">
        <v>165</v>
      </c>
      <c r="E81" s="623"/>
      <c r="F81" s="623"/>
      <c r="G81" s="624"/>
      <c r="H81" s="509" t="s">
        <v>253</v>
      </c>
      <c r="I81" s="459"/>
      <c r="J81" s="460"/>
      <c r="K81" s="224"/>
      <c r="L81" s="690" t="s">
        <v>311</v>
      </c>
      <c r="M81" s="623"/>
      <c r="N81" s="624"/>
      <c r="O81" s="29"/>
      <c r="P81" s="29"/>
      <c r="Q81" s="29"/>
      <c r="R81" s="248" t="b">
        <v>0</v>
      </c>
      <c r="S81" s="60"/>
      <c r="T81" s="60"/>
    </row>
    <row r="82" spans="1:20" ht="15" customHeight="1">
      <c r="A82" s="670"/>
      <c r="B82" s="671"/>
      <c r="C82" s="325"/>
      <c r="D82" s="691" t="s">
        <v>166</v>
      </c>
      <c r="E82" s="560"/>
      <c r="F82" s="560"/>
      <c r="G82" s="561"/>
      <c r="H82" s="665" t="s">
        <v>254</v>
      </c>
      <c r="I82" s="666"/>
      <c r="J82" s="667"/>
      <c r="K82" s="225"/>
      <c r="L82" s="696" t="s">
        <v>312</v>
      </c>
      <c r="M82" s="560"/>
      <c r="N82" s="561"/>
      <c r="O82" s="29"/>
      <c r="P82" s="29"/>
      <c r="Q82" s="29"/>
      <c r="R82" s="248" t="b">
        <v>0</v>
      </c>
      <c r="S82" s="60"/>
      <c r="T82" s="60"/>
    </row>
    <row r="83" spans="1:20" ht="15" customHeight="1">
      <c r="A83" s="672"/>
      <c r="B83" s="673"/>
      <c r="C83" s="219"/>
      <c r="D83" s="698" t="s">
        <v>117</v>
      </c>
      <c r="E83" s="513"/>
      <c r="F83" s="513"/>
      <c r="G83" s="514"/>
      <c r="H83" s="473"/>
      <c r="I83" s="474"/>
      <c r="J83" s="475"/>
      <c r="K83" s="226"/>
      <c r="L83" s="674" t="s">
        <v>260</v>
      </c>
      <c r="M83" s="675"/>
      <c r="N83" s="676"/>
      <c r="O83" s="29"/>
      <c r="P83" s="29"/>
      <c r="Q83" s="29"/>
      <c r="R83" s="119"/>
      <c r="S83" s="60"/>
      <c r="T83" s="60"/>
    </row>
    <row r="84" spans="1:20" ht="15" customHeight="1">
      <c r="A84" s="654" t="s">
        <v>12</v>
      </c>
      <c r="B84" s="655"/>
      <c r="C84" s="236"/>
      <c r="D84" s="664" t="s">
        <v>168</v>
      </c>
      <c r="E84" s="623"/>
      <c r="F84" s="623"/>
      <c r="G84" s="623"/>
      <c r="H84" s="623"/>
      <c r="I84" s="623"/>
      <c r="J84" s="623"/>
      <c r="K84" s="623"/>
      <c r="L84" s="623"/>
      <c r="M84" s="623"/>
      <c r="N84" s="624"/>
      <c r="O84" s="29"/>
      <c r="P84" s="29"/>
      <c r="Q84" s="29"/>
      <c r="R84" s="60"/>
      <c r="S84" s="60"/>
      <c r="T84" s="60"/>
    </row>
    <row r="85" spans="1:20" ht="15" customHeight="1">
      <c r="A85" s="656"/>
      <c r="B85" s="657"/>
      <c r="C85" s="237"/>
      <c r="D85" s="633" t="s">
        <v>169</v>
      </c>
      <c r="E85" s="560"/>
      <c r="F85" s="560"/>
      <c r="G85" s="560"/>
      <c r="H85" s="560"/>
      <c r="I85" s="560"/>
      <c r="J85" s="560"/>
      <c r="K85" s="560"/>
      <c r="L85" s="560"/>
      <c r="M85" s="560"/>
      <c r="N85" s="561"/>
      <c r="O85" s="29"/>
      <c r="P85" s="29"/>
      <c r="Q85" s="29"/>
      <c r="R85" s="60"/>
      <c r="S85" s="60"/>
      <c r="T85" s="60"/>
    </row>
    <row r="86" spans="1:20" ht="15" customHeight="1">
      <c r="A86" s="656"/>
      <c r="B86" s="657"/>
      <c r="C86" s="237"/>
      <c r="D86" s="633" t="s">
        <v>11</v>
      </c>
      <c r="E86" s="560"/>
      <c r="F86" s="560"/>
      <c r="G86" s="560"/>
      <c r="H86" s="560"/>
      <c r="I86" s="560"/>
      <c r="J86" s="560"/>
      <c r="K86" s="560"/>
      <c r="L86" s="560"/>
      <c r="M86" s="560"/>
      <c r="N86" s="561"/>
      <c r="O86" s="29"/>
      <c r="P86" s="29"/>
      <c r="Q86" s="29"/>
      <c r="R86" s="60"/>
      <c r="S86" s="60"/>
      <c r="T86" s="60"/>
    </row>
    <row r="87" spans="1:20" ht="15" customHeight="1">
      <c r="A87" s="658"/>
      <c r="B87" s="659"/>
      <c r="C87" s="238"/>
      <c r="D87" s="634" t="s">
        <v>10</v>
      </c>
      <c r="E87" s="513"/>
      <c r="F87" s="513"/>
      <c r="G87" s="513"/>
      <c r="H87" s="513"/>
      <c r="I87" s="513"/>
      <c r="J87" s="513"/>
      <c r="K87" s="513"/>
      <c r="L87" s="513"/>
      <c r="M87" s="513"/>
      <c r="N87" s="514"/>
      <c r="O87" s="29"/>
      <c r="P87" s="29"/>
      <c r="Q87" s="29"/>
      <c r="R87" s="119"/>
      <c r="S87" s="60"/>
      <c r="T87" s="60"/>
    </row>
    <row r="88" spans="1:20" ht="15" customHeight="1">
      <c r="A88" s="3" t="s">
        <v>330</v>
      </c>
      <c r="B88" s="209"/>
      <c r="C88" s="29"/>
      <c r="D88" s="29"/>
      <c r="E88" s="29"/>
      <c r="F88" s="29"/>
      <c r="G88" s="29"/>
      <c r="H88" s="96"/>
      <c r="I88" s="81"/>
      <c r="J88" s="83"/>
      <c r="K88" s="81"/>
      <c r="L88" s="81"/>
      <c r="M88" s="81"/>
      <c r="N88" s="81"/>
      <c r="O88" s="29"/>
      <c r="P88" s="29"/>
      <c r="Q88" s="29"/>
      <c r="R88" s="60"/>
      <c r="S88" s="60"/>
      <c r="T88" s="60"/>
    </row>
    <row r="89" spans="1:20" ht="15" customHeight="1">
      <c r="A89" s="660" t="s">
        <v>250</v>
      </c>
      <c r="B89" s="398"/>
      <c r="C89" s="398"/>
      <c r="D89" s="398"/>
      <c r="E89" s="398"/>
      <c r="F89" s="399"/>
      <c r="G89" s="699" t="s">
        <v>259</v>
      </c>
      <c r="H89" s="398"/>
      <c r="I89" s="398"/>
      <c r="J89" s="398"/>
      <c r="K89" s="398"/>
      <c r="L89" s="398"/>
      <c r="M89" s="398"/>
      <c r="N89" s="399"/>
      <c r="R89" s="3" t="s">
        <v>250</v>
      </c>
      <c r="T89" s="3" t="s">
        <v>282</v>
      </c>
    </row>
    <row r="90" spans="1:20" ht="15" customHeight="1">
      <c r="A90" s="321"/>
      <c r="B90" s="499" t="s">
        <v>276</v>
      </c>
      <c r="C90" s="500"/>
      <c r="D90" s="500"/>
      <c r="E90" s="500"/>
      <c r="F90" s="401"/>
      <c r="G90" s="44"/>
      <c r="H90" s="622" t="s">
        <v>279</v>
      </c>
      <c r="I90" s="623"/>
      <c r="J90" s="623"/>
      <c r="K90" s="623"/>
      <c r="L90" s="623"/>
      <c r="M90" s="623"/>
      <c r="N90" s="624"/>
      <c r="R90" s="119"/>
      <c r="T90" s="119"/>
    </row>
    <row r="91" spans="1:18" ht="15" customHeight="1">
      <c r="A91" s="322"/>
      <c r="B91" s="566" t="s">
        <v>275</v>
      </c>
      <c r="C91" s="567"/>
      <c r="D91" s="567"/>
      <c r="E91" s="567"/>
      <c r="F91" s="361"/>
      <c r="G91" s="45"/>
      <c r="H91" s="559" t="s">
        <v>280</v>
      </c>
      <c r="I91" s="560"/>
      <c r="J91" s="560"/>
      <c r="K91" s="560"/>
      <c r="L91" s="560"/>
      <c r="M91" s="560"/>
      <c r="N91" s="561"/>
      <c r="R91" s="302" t="b">
        <v>0</v>
      </c>
    </row>
    <row r="92" spans="1:18" ht="15" customHeight="1">
      <c r="A92" s="323"/>
      <c r="B92" s="566" t="s">
        <v>274</v>
      </c>
      <c r="C92" s="567"/>
      <c r="D92" s="567"/>
      <c r="E92" s="567"/>
      <c r="F92" s="361"/>
      <c r="G92" s="45"/>
      <c r="H92" s="559" t="s">
        <v>281</v>
      </c>
      <c r="I92" s="560"/>
      <c r="J92" s="560"/>
      <c r="K92" s="560"/>
      <c r="L92" s="560"/>
      <c r="M92" s="560"/>
      <c r="N92" s="561"/>
      <c r="R92" s="3" t="s">
        <v>336</v>
      </c>
    </row>
    <row r="93" spans="1:18" ht="15" customHeight="1">
      <c r="A93" s="324"/>
      <c r="B93" s="501" t="s">
        <v>307</v>
      </c>
      <c r="C93" s="502"/>
      <c r="D93" s="502"/>
      <c r="E93" s="502"/>
      <c r="F93" s="413"/>
      <c r="G93" s="45"/>
      <c r="H93" s="559" t="s">
        <v>277</v>
      </c>
      <c r="I93" s="560"/>
      <c r="J93" s="560"/>
      <c r="K93" s="560"/>
      <c r="L93" s="560"/>
      <c r="M93" s="560"/>
      <c r="N93" s="561"/>
      <c r="R93" s="3" t="s">
        <v>337</v>
      </c>
    </row>
    <row r="94" spans="1:19" ht="15" customHeight="1">
      <c r="A94" s="220"/>
      <c r="B94" s="622" t="s">
        <v>13</v>
      </c>
      <c r="C94" s="623"/>
      <c r="D94" s="623"/>
      <c r="E94" s="623"/>
      <c r="F94" s="624"/>
      <c r="G94" s="219"/>
      <c r="H94" s="512" t="s">
        <v>306</v>
      </c>
      <c r="I94" s="513"/>
      <c r="J94" s="513"/>
      <c r="K94" s="513"/>
      <c r="L94" s="513"/>
      <c r="M94" s="513"/>
      <c r="N94" s="514"/>
      <c r="R94" s="119"/>
      <c r="S94" s="3" t="s">
        <v>256</v>
      </c>
    </row>
    <row r="95" spans="1:19" ht="18" customHeight="1">
      <c r="A95" s="221"/>
      <c r="B95" s="512" t="s">
        <v>14</v>
      </c>
      <c r="C95" s="513"/>
      <c r="D95" s="513"/>
      <c r="E95" s="513"/>
      <c r="F95" s="514"/>
      <c r="G95" s="227" t="s">
        <v>22</v>
      </c>
      <c r="H95" s="230"/>
      <c r="I95" s="229"/>
      <c r="J95" s="228" t="s">
        <v>257</v>
      </c>
      <c r="K95" s="229"/>
      <c r="L95" s="228" t="s">
        <v>258</v>
      </c>
      <c r="M95" s="229"/>
      <c r="N95" s="228" t="s">
        <v>35</v>
      </c>
      <c r="P95" s="2"/>
      <c r="R95" s="119"/>
      <c r="S95" s="3" t="s">
        <v>255</v>
      </c>
    </row>
    <row r="96" spans="15:17" ht="15" customHeight="1">
      <c r="O96" s="2"/>
      <c r="P96" s="2"/>
      <c r="Q96" s="2"/>
    </row>
    <row r="97" spans="7:17" ht="15" customHeight="1">
      <c r="G97" s="362" t="s">
        <v>124</v>
      </c>
      <c r="H97" s="363"/>
      <c r="O97" s="2"/>
      <c r="P97" s="2"/>
      <c r="Q97" s="2"/>
    </row>
    <row r="98" spans="1:23" ht="15" customHeight="1">
      <c r="A98" s="93" t="s">
        <v>225</v>
      </c>
      <c r="L98" s="76" t="s">
        <v>68</v>
      </c>
      <c r="M98" s="388">
        <f>+'報告書'!K1</f>
        <v>42482</v>
      </c>
      <c r="N98" s="389"/>
      <c r="P98" s="189"/>
      <c r="W98" s="3" t="s">
        <v>55</v>
      </c>
    </row>
    <row r="99" spans="1:23" ht="15" customHeight="1">
      <c r="A99" s="3" t="s">
        <v>309</v>
      </c>
      <c r="J99" s="390">
        <f>+IF('表紙'!I5=0,"",'表紙'!I5)</f>
      </c>
      <c r="K99" s="391"/>
      <c r="L99" s="391"/>
      <c r="M99" s="391"/>
      <c r="N99" s="392"/>
      <c r="Q99" s="3" t="s">
        <v>180</v>
      </c>
      <c r="R99" s="3" t="s">
        <v>181</v>
      </c>
      <c r="S99" s="3" t="s">
        <v>182</v>
      </c>
      <c r="T99" s="3" t="s">
        <v>183</v>
      </c>
      <c r="U99" s="3" t="s">
        <v>184</v>
      </c>
      <c r="W99" s="3">
        <f>+C12</f>
      </c>
    </row>
    <row r="100" spans="1:27" ht="15" customHeight="1">
      <c r="A100" s="503" t="s">
        <v>362</v>
      </c>
      <c r="B100" s="503"/>
      <c r="C100" s="503" t="s">
        <v>231</v>
      </c>
      <c r="D100" s="503"/>
      <c r="E100" s="503" t="s">
        <v>178</v>
      </c>
      <c r="F100" s="503" t="s">
        <v>232</v>
      </c>
      <c r="G100" s="632"/>
      <c r="H100" s="632"/>
      <c r="I100" s="632"/>
      <c r="J100" s="632"/>
      <c r="K100" s="632"/>
      <c r="L100" s="632"/>
      <c r="M100" s="635" t="s">
        <v>233</v>
      </c>
      <c r="N100" s="635" t="s">
        <v>234</v>
      </c>
      <c r="W100" s="631" t="s">
        <v>176</v>
      </c>
      <c r="X100" s="631" t="s">
        <v>177</v>
      </c>
      <c r="Y100" s="677" t="s">
        <v>102</v>
      </c>
      <c r="Z100" s="677"/>
      <c r="AA100" s="677"/>
    </row>
    <row r="101" spans="1:27" ht="15" customHeight="1">
      <c r="A101" s="503"/>
      <c r="B101" s="503"/>
      <c r="C101" s="503"/>
      <c r="D101" s="503"/>
      <c r="E101" s="632"/>
      <c r="F101" s="632"/>
      <c r="G101" s="632"/>
      <c r="H101" s="632"/>
      <c r="I101" s="632"/>
      <c r="J101" s="632"/>
      <c r="K101" s="632"/>
      <c r="L101" s="632"/>
      <c r="M101" s="636"/>
      <c r="N101" s="636"/>
      <c r="W101" s="631"/>
      <c r="X101" s="631"/>
      <c r="Y101" s="677"/>
      <c r="Z101" s="677"/>
      <c r="AA101" s="677"/>
    </row>
    <row r="102" spans="1:24" ht="15" customHeight="1">
      <c r="A102" s="503" t="s">
        <v>226</v>
      </c>
      <c r="B102" s="503"/>
      <c r="C102" s="503" t="s">
        <v>227</v>
      </c>
      <c r="D102" s="503"/>
      <c r="E102" s="175"/>
      <c r="F102" s="39"/>
      <c r="G102" s="46"/>
      <c r="H102" s="46"/>
      <c r="I102" s="46"/>
      <c r="J102" s="46"/>
      <c r="K102" s="46"/>
      <c r="L102" s="47"/>
      <c r="M102" s="510">
        <f>IF(AND(P102=FALSE,P103=FALSE),Y103,2)</f>
      </c>
      <c r="N102" s="510">
        <f>+Y103</f>
      </c>
      <c r="P102" s="248" t="b">
        <v>0</v>
      </c>
      <c r="Q102" s="248" t="b">
        <v>0</v>
      </c>
      <c r="R102" s="248" t="b">
        <v>0</v>
      </c>
      <c r="S102" s="248" t="b">
        <v>0</v>
      </c>
      <c r="T102" s="248" t="b">
        <v>0</v>
      </c>
      <c r="U102" s="248"/>
      <c r="V102" s="248"/>
      <c r="W102" s="71">
        <f>+IF(AND(Q102=FALSE,R102=FALSE,S102=FALSE,T102=FALSE),0,IF(Q102=TRUE,2,IF(R102=TRUE,2,IF(S102=TRUE,2,IF(T102=TRUE,2,0)))))</f>
        <v>0</v>
      </c>
      <c r="X102" s="71">
        <f>+IF(AND(Q102=FALSE,R102=FALSE,S102=FALSE,T102=FALSE),0,IF(Q102=TRUE,2,IF(R102=TRUE,2,IF(S102=TRUE,2,IF(T102=TRUE,2,0)))))</f>
        <v>0</v>
      </c>
    </row>
    <row r="103" spans="1:25" ht="15" customHeight="1">
      <c r="A103" s="503"/>
      <c r="B103" s="503"/>
      <c r="C103" s="503" t="s">
        <v>228</v>
      </c>
      <c r="D103" s="503"/>
      <c r="E103" s="175"/>
      <c r="F103" s="39"/>
      <c r="G103" s="177"/>
      <c r="H103" s="46"/>
      <c r="I103" s="46"/>
      <c r="J103" s="46"/>
      <c r="K103" s="46"/>
      <c r="L103" s="47"/>
      <c r="M103" s="511"/>
      <c r="N103" s="511"/>
      <c r="P103" s="248" t="b">
        <v>0</v>
      </c>
      <c r="Q103" s="248" t="b">
        <v>0</v>
      </c>
      <c r="R103" s="248" t="b">
        <v>0</v>
      </c>
      <c r="S103" s="248" t="b">
        <v>0</v>
      </c>
      <c r="T103" s="248" t="b">
        <v>0</v>
      </c>
      <c r="U103" s="248"/>
      <c r="V103" s="248"/>
      <c r="W103" s="71">
        <f>+IF(AND(Q103=FALSE,R103=FALSE,S103=FALSE,T103=FALSE),0,IF(Q103=TRUE,2,IF(R103=TRUE,2,IF(S103=TRUE,2,IF(T103=TRUE,2,0)))))</f>
        <v>0</v>
      </c>
      <c r="X103" s="71">
        <f>+IF(AND(Q103=FALSE,R103=FALSE,S103=FALSE,T103=FALSE),0,IF(Q103=TRUE,2,IF(R103=TRUE,2,IF(S103=TRUE,2,IF(T103=TRUE,2,0)))))</f>
        <v>0</v>
      </c>
      <c r="Y103" s="3">
        <f>IF(W99&gt;=10,IF(MAX(X102,X103)=0,"",MAX(X102,X103)),IF(MAX(W102:W103)=0,"",MAX(W102,W103)))</f>
      </c>
    </row>
    <row r="104" spans="1:25" ht="15" customHeight="1">
      <c r="A104" s="503" t="s">
        <v>179</v>
      </c>
      <c r="B104" s="503"/>
      <c r="C104" s="503" t="s">
        <v>229</v>
      </c>
      <c r="D104" s="503"/>
      <c r="E104" s="49"/>
      <c r="F104" s="154"/>
      <c r="G104" s="155"/>
      <c r="H104" s="155"/>
      <c r="I104" s="155"/>
      <c r="J104" s="155"/>
      <c r="K104" s="155"/>
      <c r="L104" s="178"/>
      <c r="M104" s="510">
        <f>IF(AND(P104=FALSE),Y104,2)</f>
      </c>
      <c r="N104" s="510">
        <f>+Y104</f>
      </c>
      <c r="P104" s="248" t="b">
        <v>0</v>
      </c>
      <c r="Q104" s="248" t="b">
        <v>0</v>
      </c>
      <c r="R104" s="248" t="b">
        <v>0</v>
      </c>
      <c r="S104" s="248" t="b">
        <v>0</v>
      </c>
      <c r="T104" s="248" t="b">
        <v>0</v>
      </c>
      <c r="U104" s="248" t="b">
        <v>0</v>
      </c>
      <c r="V104" s="248"/>
      <c r="W104" s="71">
        <f>+IF(AND(Q104=FALSE,R104=FALSE,S104=FALSE,T104=FALSE,U104=FALSE),0,IF(Q104=TRUE,2,IF(R104=TRUE,2,IF(S104=TRUE,2,IF(T104=TRUE,2,IF(U104=TRUE,2,0))))))</f>
        <v>0</v>
      </c>
      <c r="X104" s="71">
        <f>+IF(AND(Q104=FALSE,R104=FALSE,S104=FALSE,T104=FALSE,U104=FALSE),0,IF(Q104=TRUE,2,IF(R104=TRUE,2,IF(S104=TRUE,2,IF(T104=TRUE,2,IF(U104=TRUE,2,0))))))</f>
        <v>0</v>
      </c>
      <c r="Y104" s="3">
        <f>IF(W99&gt;=10,IF(X104=0,"",X104),IF(W104=0,"",W104))</f>
      </c>
    </row>
    <row r="105" spans="1:22" ht="15" customHeight="1">
      <c r="A105" s="503"/>
      <c r="B105" s="503"/>
      <c r="C105" s="503"/>
      <c r="D105" s="503"/>
      <c r="E105" s="48"/>
      <c r="F105" s="26"/>
      <c r="G105" s="28"/>
      <c r="H105" s="28"/>
      <c r="I105" s="28"/>
      <c r="J105" s="28"/>
      <c r="K105" s="28"/>
      <c r="L105" s="179"/>
      <c r="M105" s="511"/>
      <c r="N105" s="511"/>
      <c r="P105" s="248"/>
      <c r="Q105" s="248"/>
      <c r="R105" s="248"/>
      <c r="S105" s="248"/>
      <c r="T105" s="248"/>
      <c r="U105" s="248"/>
      <c r="V105" s="248"/>
    </row>
    <row r="106" spans="1:25" ht="15" customHeight="1">
      <c r="A106" s="503"/>
      <c r="B106" s="503"/>
      <c r="C106" s="503" t="s">
        <v>230</v>
      </c>
      <c r="D106" s="503"/>
      <c r="E106" s="49"/>
      <c r="F106" s="154"/>
      <c r="G106" s="155"/>
      <c r="H106" s="155"/>
      <c r="I106" s="155"/>
      <c r="J106" s="155"/>
      <c r="K106" s="155"/>
      <c r="L106" s="178"/>
      <c r="M106" s="510">
        <f>IF(AND(P106=FALSE),Y106,2)</f>
      </c>
      <c r="N106" s="510">
        <f>+Y106</f>
      </c>
      <c r="P106" s="248" t="b">
        <v>0</v>
      </c>
      <c r="Q106" s="248" t="b">
        <v>0</v>
      </c>
      <c r="R106" s="248" t="b">
        <v>0</v>
      </c>
      <c r="S106" s="248" t="b">
        <v>0</v>
      </c>
      <c r="T106" s="248" t="b">
        <v>0</v>
      </c>
      <c r="U106" s="248" t="b">
        <v>0</v>
      </c>
      <c r="V106" s="248"/>
      <c r="W106" s="71">
        <f>+IF(AND(Q106=FALSE,R106=FALSE,S106=FALSE,T106=FALSE,U106=FALSE),0,IF(Q106=TRUE,2,IF(R106=TRUE,2,IF(S106=TRUE,2,IF(T106=TRUE,2,IF(U106=TRUE,2,0))))))</f>
        <v>0</v>
      </c>
      <c r="X106" s="71">
        <f>+IF(AND(Q106=FALSE,R106=FALSE,S106=FALSE,T106=FALSE,U106=FALSE),0,IF(Q106=TRUE,2,IF(R106=TRUE,2,IF(S106=TRUE,2,IF(T106=TRUE,2,IF(U106=TRUE,2,1))))))</f>
        <v>0</v>
      </c>
      <c r="Y106" s="3">
        <f>IF(W99&gt;=10,IF(X106=0,"",X106),IF(W106=0,"",W106))</f>
      </c>
    </row>
    <row r="107" spans="1:22" ht="15" customHeight="1">
      <c r="A107" s="503"/>
      <c r="B107" s="503"/>
      <c r="C107" s="503"/>
      <c r="D107" s="503"/>
      <c r="E107" s="176"/>
      <c r="F107" s="26"/>
      <c r="G107" s="28"/>
      <c r="H107" s="28"/>
      <c r="I107" s="28"/>
      <c r="J107" s="28"/>
      <c r="K107" s="28"/>
      <c r="L107" s="179"/>
      <c r="M107" s="511"/>
      <c r="N107" s="511"/>
      <c r="P107" s="248"/>
      <c r="Q107" s="248"/>
      <c r="R107" s="248"/>
      <c r="S107" s="248"/>
      <c r="T107" s="248"/>
      <c r="U107" s="248"/>
      <c r="V107" s="248"/>
    </row>
    <row r="108" spans="1:24" ht="15" customHeight="1">
      <c r="A108" s="503" t="s">
        <v>188</v>
      </c>
      <c r="B108" s="503"/>
      <c r="C108" s="640" t="s">
        <v>194</v>
      </c>
      <c r="D108" s="640"/>
      <c r="E108" s="49"/>
      <c r="F108" s="154"/>
      <c r="G108" s="155"/>
      <c r="H108" s="155"/>
      <c r="I108" s="155"/>
      <c r="J108" s="155"/>
      <c r="K108" s="155"/>
      <c r="L108" s="178"/>
      <c r="M108" s="510">
        <f>IF(AND(P108=FALSE,P110=FALSE,P112=FALSE,P114=FALSE),Y114,4)</f>
      </c>
      <c r="N108" s="510">
        <f>+Y114</f>
      </c>
      <c r="P108" s="248" t="b">
        <v>0</v>
      </c>
      <c r="Q108" s="248" t="b">
        <v>0</v>
      </c>
      <c r="R108" s="248" t="b">
        <v>0</v>
      </c>
      <c r="S108" s="248" t="b">
        <v>0</v>
      </c>
      <c r="T108" s="248" t="b">
        <v>0</v>
      </c>
      <c r="U108" s="248" t="b">
        <v>0</v>
      </c>
      <c r="V108" s="248" t="b">
        <v>0</v>
      </c>
      <c r="W108" s="71">
        <f>+IF(AND(Q108=FALSE,R108=FALSE,S108=FALSE,T108=FALSE,U108=FALSE,V108=FALSE),0,IF(Q108=TRUE,4,IF(R108=TRUE,4,IF(S108=TRUE,4,IF(T108=TRUE,4,IF(U108=TRUE,4,IF(V108=TRUE,4,0)))))))</f>
        <v>0</v>
      </c>
      <c r="X108" s="71">
        <f>+IF(AND(Q108=FALSE,R108=FALSE,S108=FALSE,T108=FALSE,U108=FALSE,V108=FALSE),0,IF(Q108=TRUE,4,IF(R108=TRUE,4,IF(S108=TRUE,4,IF(T108=TRUE,4,IF(U108=TRUE,4,IF(V108=TRUE,4,0)))))))</f>
        <v>0</v>
      </c>
    </row>
    <row r="109" spans="1:22" ht="15" customHeight="1">
      <c r="A109" s="503"/>
      <c r="B109" s="503"/>
      <c r="C109" s="640"/>
      <c r="D109" s="640"/>
      <c r="E109" s="48"/>
      <c r="F109" s="26"/>
      <c r="G109" s="28"/>
      <c r="H109" s="28"/>
      <c r="I109" s="28"/>
      <c r="J109" s="28"/>
      <c r="K109" s="28"/>
      <c r="L109" s="179"/>
      <c r="M109" s="511"/>
      <c r="N109" s="511"/>
      <c r="P109" s="248"/>
      <c r="Q109" s="248"/>
      <c r="R109" s="248"/>
      <c r="S109" s="248"/>
      <c r="T109" s="248"/>
      <c r="U109" s="248"/>
      <c r="V109" s="248"/>
    </row>
    <row r="110" spans="1:24" ht="15" customHeight="1">
      <c r="A110" s="503"/>
      <c r="B110" s="503"/>
      <c r="C110" s="503" t="s">
        <v>185</v>
      </c>
      <c r="D110" s="503"/>
      <c r="E110" s="49"/>
      <c r="F110" s="154"/>
      <c r="G110" s="155"/>
      <c r="H110" s="155"/>
      <c r="I110" s="155"/>
      <c r="J110" s="155"/>
      <c r="K110" s="155"/>
      <c r="L110" s="178"/>
      <c r="M110" s="511"/>
      <c r="N110" s="511"/>
      <c r="P110" s="248" t="b">
        <v>0</v>
      </c>
      <c r="Q110" s="248" t="b">
        <v>0</v>
      </c>
      <c r="R110" s="248" t="b">
        <v>0</v>
      </c>
      <c r="S110" s="248" t="b">
        <v>0</v>
      </c>
      <c r="T110" s="248" t="b">
        <v>0</v>
      </c>
      <c r="U110" s="248" t="b">
        <v>0</v>
      </c>
      <c r="V110" s="248"/>
      <c r="W110" s="71">
        <f>+IF(AND(Q110=FALSE,R110=FALSE,S110=FALSE,T110=FALSE,U110=FALSE),0,IF(Q110=TRUE,4,IF(R110=TRUE,4,IF(S110=TRUE,4,IF(T110=TRUE,4,IF(U110=TRUE,4,0))))))</f>
        <v>0</v>
      </c>
      <c r="X110" s="71">
        <f>+IF(AND(Q110=FALSE,R110=FALSE,S110=FALSE,T110=FALSE,U110=FALSE),0,IF(Q110=TRUE,4,IF(R110=TRUE,4,IF(S110=TRUE,4,IF(T110=TRUE,4,IF(U110=TRUE,4,0))))))</f>
        <v>0</v>
      </c>
    </row>
    <row r="111" spans="1:22" ht="15" customHeight="1">
      <c r="A111" s="503"/>
      <c r="B111" s="503"/>
      <c r="C111" s="503"/>
      <c r="D111" s="503"/>
      <c r="E111" s="48"/>
      <c r="F111" s="26"/>
      <c r="G111" s="28"/>
      <c r="H111" s="28"/>
      <c r="I111" s="28"/>
      <c r="J111" s="28"/>
      <c r="K111" s="28"/>
      <c r="L111" s="179"/>
      <c r="M111" s="511"/>
      <c r="N111" s="511"/>
      <c r="P111" s="248"/>
      <c r="Q111" s="248"/>
      <c r="R111" s="248"/>
      <c r="S111" s="248"/>
      <c r="T111" s="248"/>
      <c r="U111" s="248"/>
      <c r="V111" s="248"/>
    </row>
    <row r="112" spans="1:24" ht="15" customHeight="1">
      <c r="A112" s="503"/>
      <c r="B112" s="503"/>
      <c r="C112" s="503" t="s">
        <v>186</v>
      </c>
      <c r="D112" s="503"/>
      <c r="E112" s="49"/>
      <c r="F112" s="154"/>
      <c r="G112" s="155"/>
      <c r="H112" s="155"/>
      <c r="I112" s="155"/>
      <c r="J112" s="155"/>
      <c r="K112" s="155"/>
      <c r="L112" s="178"/>
      <c r="M112" s="511"/>
      <c r="N112" s="511"/>
      <c r="P112" s="248" t="b">
        <v>0</v>
      </c>
      <c r="Q112" s="248" t="b">
        <v>0</v>
      </c>
      <c r="R112" s="248" t="b">
        <v>0</v>
      </c>
      <c r="S112" s="248" t="b">
        <v>0</v>
      </c>
      <c r="T112" s="248" t="b">
        <v>0</v>
      </c>
      <c r="U112" s="248" t="b">
        <v>0</v>
      </c>
      <c r="V112" s="248" t="b">
        <v>0</v>
      </c>
      <c r="W112" s="71">
        <f>+IF(AND(Q112=FALSE,R112=FALSE,S112=FALSE,T112=FALSE,U112=FALSE,V112=FALSE),0,IF(Q112=TRUE,4,IF(R112=TRUE,4,IF(S112=TRUE,4,IF(T112=TRUE,4,IF(U112=TRUE,4,IF(V112=TRUE,4,0)))))))</f>
        <v>0</v>
      </c>
      <c r="X112" s="71">
        <f>+IF(AND(Q112=FALSE,R112=FALSE,S112=FALSE,T112=FALSE,U112=FALSE,V112=FALSE),0,IF(Q112=TRUE,4,IF(R112=TRUE,4,IF(S112=TRUE,4,IF(T112=TRUE,4,IF(U112=TRUE,4,IF(V112=TRUE,4,0)))))))</f>
        <v>0</v>
      </c>
    </row>
    <row r="113" spans="1:22" ht="15" customHeight="1">
      <c r="A113" s="503"/>
      <c r="B113" s="503"/>
      <c r="C113" s="503"/>
      <c r="D113" s="503"/>
      <c r="E113" s="48"/>
      <c r="F113" s="26"/>
      <c r="G113" s="28"/>
      <c r="H113" s="28"/>
      <c r="I113" s="28"/>
      <c r="J113" s="28"/>
      <c r="K113" s="28"/>
      <c r="L113" s="179"/>
      <c r="M113" s="511"/>
      <c r="N113" s="511"/>
      <c r="P113" s="248"/>
      <c r="Q113" s="248"/>
      <c r="R113" s="248"/>
      <c r="S113" s="248"/>
      <c r="T113" s="248"/>
      <c r="U113" s="248"/>
      <c r="V113" s="248"/>
    </row>
    <row r="114" spans="1:25" ht="15" customHeight="1">
      <c r="A114" s="503"/>
      <c r="B114" s="503"/>
      <c r="C114" s="503" t="s">
        <v>187</v>
      </c>
      <c r="D114" s="503"/>
      <c r="E114" s="175"/>
      <c r="F114" s="39"/>
      <c r="G114" s="46"/>
      <c r="H114" s="46"/>
      <c r="I114" s="46"/>
      <c r="J114" s="46"/>
      <c r="K114" s="46"/>
      <c r="L114" s="47"/>
      <c r="M114" s="511"/>
      <c r="N114" s="511"/>
      <c r="P114" s="248" t="b">
        <v>0</v>
      </c>
      <c r="Q114" s="248" t="b">
        <v>0</v>
      </c>
      <c r="R114" s="248" t="b">
        <v>0</v>
      </c>
      <c r="S114" s="248" t="b">
        <v>0</v>
      </c>
      <c r="T114" s="248"/>
      <c r="U114" s="248"/>
      <c r="V114" s="248"/>
      <c r="W114" s="71">
        <f>+IF(AND(Q114=FALSE,R114=FALSE,S114=FALSE),0,IF(Q114=TRUE,4,IF(R114=TRUE,4,IF(S114=TRUE,4,0))))</f>
        <v>0</v>
      </c>
      <c r="X114" s="71">
        <f>+IF(AND(Q114=FALSE,R114=FALSE,S114=FALSE),0,IF(Q114=TRUE,4,IF(R114=TRUE,4,IF(S114=TRUE,4,0))))</f>
        <v>0</v>
      </c>
      <c r="Y114" s="3">
        <f>IF(W99&gt;=10,IF(MAX(X108,X110,X112,X114)=0,"",MAX(X108,X110,X112,X114)),IF(MAX(W108,W110,W112,W114)=0,"",MAX(W108,W110,W112,W114)))</f>
      </c>
    </row>
    <row r="115" spans="1:25" ht="15" customHeight="1">
      <c r="A115" s="503" t="s">
        <v>189</v>
      </c>
      <c r="B115" s="503"/>
      <c r="C115" s="503"/>
      <c r="D115" s="503"/>
      <c r="E115" s="49"/>
      <c r="F115" s="154"/>
      <c r="G115" s="155"/>
      <c r="H115" s="155"/>
      <c r="I115" s="155"/>
      <c r="J115" s="155"/>
      <c r="K115" s="155"/>
      <c r="L115" s="178"/>
      <c r="M115" s="510">
        <f>IF(AND(P115=FALSE),Y115,2)</f>
      </c>
      <c r="N115" s="510">
        <f>+Y115</f>
      </c>
      <c r="P115" s="248" t="b">
        <v>0</v>
      </c>
      <c r="Q115" s="248" t="b">
        <v>0</v>
      </c>
      <c r="R115" s="248" t="b">
        <v>0</v>
      </c>
      <c r="S115" s="248" t="b">
        <v>0</v>
      </c>
      <c r="T115" s="248" t="b">
        <v>0</v>
      </c>
      <c r="U115" s="248" t="b">
        <v>0</v>
      </c>
      <c r="V115" s="248"/>
      <c r="W115" s="71">
        <f>+IF(AND(Q115=FALSE,R115=FALSE,S115=FALSE,T115=FALSE,U115=FALSE),0,IF(Q115=TRUE,2,IF(R115=TRUE,2,IF(S115=TRUE,2,IF(T115=TRUE,2,IF(U115=TRUE,2,0))))))</f>
        <v>0</v>
      </c>
      <c r="X115" s="71">
        <f>+IF(AND(Q115=FALSE,R115=FALSE,S115=FALSE,T115=FALSE,U115=FALSE),0,IF(Q115=TRUE,2,IF(R115=TRUE,2,IF(S115=TRUE,2,IF(T115=TRUE,2,IF(U115=TRUE,2,0))))))</f>
        <v>0</v>
      </c>
      <c r="Y115" s="3">
        <f>IF(W99&gt;=10,IF(X115=0,"",X115),IF(W115=0,"",W115))</f>
      </c>
    </row>
    <row r="116" spans="1:22" ht="15" customHeight="1">
      <c r="A116" s="503"/>
      <c r="B116" s="503"/>
      <c r="C116" s="503"/>
      <c r="D116" s="503"/>
      <c r="E116" s="48"/>
      <c r="F116" s="26"/>
      <c r="G116" s="28"/>
      <c r="H116" s="28"/>
      <c r="I116" s="28"/>
      <c r="J116" s="28"/>
      <c r="K116" s="28"/>
      <c r="L116" s="179"/>
      <c r="M116" s="511"/>
      <c r="N116" s="511"/>
      <c r="P116" s="248"/>
      <c r="Q116" s="248"/>
      <c r="R116" s="248"/>
      <c r="S116" s="248"/>
      <c r="T116" s="248"/>
      <c r="U116" s="248"/>
      <c r="V116" s="248"/>
    </row>
    <row r="117" spans="1:24" ht="15" customHeight="1">
      <c r="A117" s="519" t="s">
        <v>192</v>
      </c>
      <c r="B117" s="519" t="s">
        <v>191</v>
      </c>
      <c r="C117" s="503" t="s">
        <v>194</v>
      </c>
      <c r="D117" s="503"/>
      <c r="E117" s="49"/>
      <c r="F117" s="154"/>
      <c r="G117" s="155"/>
      <c r="H117" s="155"/>
      <c r="I117" s="155"/>
      <c r="J117" s="155"/>
      <c r="K117" s="155"/>
      <c r="L117" s="178"/>
      <c r="M117" s="510">
        <f>IF(AND(P117=FALSE,P119=FALSE,P121=FALSE),Y121,1)</f>
      </c>
      <c r="N117" s="510">
        <f>+Y121</f>
      </c>
      <c r="P117" s="248" t="b">
        <v>0</v>
      </c>
      <c r="Q117" s="248" t="b">
        <v>0</v>
      </c>
      <c r="R117" s="248" t="b">
        <v>0</v>
      </c>
      <c r="S117" s="248" t="b">
        <v>0</v>
      </c>
      <c r="T117" s="248" t="b">
        <v>0</v>
      </c>
      <c r="U117" s="248" t="b">
        <v>0</v>
      </c>
      <c r="V117" s="248" t="b">
        <v>0</v>
      </c>
      <c r="W117" s="3">
        <v>0</v>
      </c>
      <c r="X117" s="71">
        <f>+IF(AND(Q117=FALSE,R117=FALSE,S117=FALSE,T117=FALSE,U117=FALSE,V117=FALSE),0,IF(Q117=TRUE,1,IF(R117=TRUE,1,IF(S117=TRUE,1,IF(T117=TRUE,1,IF(U117=TRUE,1,IF(V117=TRUE,1,0)))))))</f>
        <v>0</v>
      </c>
    </row>
    <row r="118" spans="1:22" ht="15" customHeight="1">
      <c r="A118" s="519"/>
      <c r="B118" s="519"/>
      <c r="C118" s="503"/>
      <c r="D118" s="503"/>
      <c r="E118" s="48"/>
      <c r="F118" s="26"/>
      <c r="G118" s="28"/>
      <c r="H118" s="28"/>
      <c r="I118" s="28"/>
      <c r="J118" s="28"/>
      <c r="K118" s="28"/>
      <c r="L118" s="179"/>
      <c r="M118" s="511"/>
      <c r="N118" s="511"/>
      <c r="P118" s="248"/>
      <c r="Q118" s="248"/>
      <c r="R118" s="248"/>
      <c r="S118" s="248"/>
      <c r="T118" s="248"/>
      <c r="U118" s="248"/>
      <c r="V118" s="248"/>
    </row>
    <row r="119" spans="1:24" ht="15" customHeight="1">
      <c r="A119" s="519"/>
      <c r="B119" s="519"/>
      <c r="C119" s="503" t="s">
        <v>185</v>
      </c>
      <c r="D119" s="503"/>
      <c r="E119" s="49"/>
      <c r="F119" s="154"/>
      <c r="G119" s="155"/>
      <c r="H119" s="155"/>
      <c r="I119" s="155"/>
      <c r="J119" s="155"/>
      <c r="K119" s="155"/>
      <c r="L119" s="178"/>
      <c r="M119" s="511"/>
      <c r="N119" s="511"/>
      <c r="P119" s="248" t="b">
        <v>0</v>
      </c>
      <c r="Q119" s="248" t="b">
        <v>0</v>
      </c>
      <c r="R119" s="248" t="b">
        <v>0</v>
      </c>
      <c r="S119" s="248" t="b">
        <v>0</v>
      </c>
      <c r="T119" s="248" t="b">
        <v>0</v>
      </c>
      <c r="U119" s="248" t="b">
        <v>0</v>
      </c>
      <c r="V119" s="248"/>
      <c r="W119" s="3">
        <v>0</v>
      </c>
      <c r="X119" s="71">
        <f>+IF(AND(Q119=FALSE,R119=FALSE,S119=FALSE,T119=FALSE,U119=FALSE),0,IF(Q119=TRUE,1,IF(R119=TRUE,1,IF(S119=TRUE,1,IF(T119=TRUE,1,IF(U119=TRUE,1,0))))))</f>
        <v>0</v>
      </c>
    </row>
    <row r="120" spans="1:22" ht="15" customHeight="1">
      <c r="A120" s="519"/>
      <c r="B120" s="519"/>
      <c r="C120" s="503"/>
      <c r="D120" s="503"/>
      <c r="E120" s="48"/>
      <c r="F120" s="26"/>
      <c r="G120" s="28"/>
      <c r="H120" s="28"/>
      <c r="I120" s="28"/>
      <c r="J120" s="28"/>
      <c r="K120" s="28"/>
      <c r="L120" s="179"/>
      <c r="M120" s="511"/>
      <c r="N120" s="511"/>
      <c r="P120" s="248"/>
      <c r="Q120" s="248"/>
      <c r="R120" s="248"/>
      <c r="S120" s="248"/>
      <c r="T120" s="248"/>
      <c r="U120" s="248"/>
      <c r="V120" s="248"/>
    </row>
    <row r="121" spans="1:25" ht="15" customHeight="1">
      <c r="A121" s="519"/>
      <c r="B121" s="519"/>
      <c r="C121" s="503" t="s">
        <v>186</v>
      </c>
      <c r="D121" s="503"/>
      <c r="E121" s="49"/>
      <c r="F121" s="154"/>
      <c r="G121" s="155"/>
      <c r="H121" s="155"/>
      <c r="I121" s="155"/>
      <c r="J121" s="155"/>
      <c r="K121" s="155"/>
      <c r="L121" s="178"/>
      <c r="M121" s="511"/>
      <c r="N121" s="511"/>
      <c r="P121" s="248" t="b">
        <v>0</v>
      </c>
      <c r="Q121" s="248" t="b">
        <v>0</v>
      </c>
      <c r="R121" s="248" t="b">
        <v>0</v>
      </c>
      <c r="S121" s="248" t="b">
        <v>0</v>
      </c>
      <c r="T121" s="248" t="b">
        <v>0</v>
      </c>
      <c r="U121" s="248" t="b">
        <v>0</v>
      </c>
      <c r="V121" s="248" t="b">
        <v>0</v>
      </c>
      <c r="W121" s="3">
        <v>0</v>
      </c>
      <c r="X121" s="71">
        <f>+IF(AND(Q121=FALSE,R121=FALSE,S121=FALSE,T121=FALSE,U121=FALSE,V121=FALSE),0,IF(Q121=TRUE,1,IF(R121=TRUE,1,IF(S121=TRUE,1,IF(T121=TRUE,1,IF(U121=TRUE,1,IF(V121=TRUE,1,0)))))))</f>
        <v>0</v>
      </c>
      <c r="Y121" s="3">
        <f>IF(W99&gt;=10,IF(MAX(X117,X119,X121)=0,"",MAX(X117,X119,X121)),IF(MAX(W117,W119,W121)=0,"",MAX(W117,W119,W121)))</f>
      </c>
    </row>
    <row r="122" spans="1:22" ht="15" customHeight="1">
      <c r="A122" s="519"/>
      <c r="B122" s="519"/>
      <c r="C122" s="503"/>
      <c r="D122" s="503"/>
      <c r="E122" s="48"/>
      <c r="F122" s="26"/>
      <c r="G122" s="28"/>
      <c r="H122" s="28"/>
      <c r="I122" s="28"/>
      <c r="J122" s="28"/>
      <c r="K122" s="28"/>
      <c r="L122" s="179"/>
      <c r="M122" s="511"/>
      <c r="N122" s="511"/>
      <c r="P122" s="248"/>
      <c r="Q122" s="248"/>
      <c r="R122" s="248"/>
      <c r="S122" s="248"/>
      <c r="T122" s="248"/>
      <c r="U122" s="248"/>
      <c r="V122" s="248"/>
    </row>
    <row r="123" spans="1:25" ht="15" customHeight="1">
      <c r="A123" s="519"/>
      <c r="B123" s="519"/>
      <c r="C123" s="503" t="s">
        <v>190</v>
      </c>
      <c r="D123" s="503"/>
      <c r="E123" s="49"/>
      <c r="F123" s="154"/>
      <c r="G123" s="155"/>
      <c r="H123" s="155"/>
      <c r="I123" s="155"/>
      <c r="J123" s="155"/>
      <c r="K123" s="155"/>
      <c r="L123" s="178"/>
      <c r="M123" s="510">
        <f>IF(AND(P123=FALSE),Y123,1)</f>
      </c>
      <c r="N123" s="510">
        <f>+Y123</f>
      </c>
      <c r="P123" s="248" t="b">
        <v>0</v>
      </c>
      <c r="Q123" s="248" t="b">
        <v>0</v>
      </c>
      <c r="R123" s="248" t="b">
        <v>0</v>
      </c>
      <c r="S123" s="248" t="b">
        <v>0</v>
      </c>
      <c r="T123" s="248" t="b">
        <v>0</v>
      </c>
      <c r="U123" s="248" t="b">
        <v>0</v>
      </c>
      <c r="V123" s="248"/>
      <c r="W123" s="3">
        <v>0</v>
      </c>
      <c r="X123" s="71">
        <f>+IF(AND(Q123=FALSE,R123=FALSE,S123=FALSE,T123=FALSE,U123=FALSE),0,IF(Q123=TRUE,1,IF(R123=TRUE,1,IF(S123=TRUE,1,IF(T123=TRUE,1,IF(U123=TRUE,1,0))))))</f>
        <v>0</v>
      </c>
      <c r="Y123" s="3">
        <f>IF(W99&gt;=10,IF(X123=0,"",X123),IF(W123=0,"",W123))</f>
      </c>
    </row>
    <row r="124" spans="1:22" ht="15" customHeight="1">
      <c r="A124" s="519"/>
      <c r="B124" s="519"/>
      <c r="C124" s="503"/>
      <c r="D124" s="503"/>
      <c r="E124" s="48"/>
      <c r="F124" s="26"/>
      <c r="G124" s="28"/>
      <c r="H124" s="28"/>
      <c r="I124" s="28"/>
      <c r="J124" s="28"/>
      <c r="K124" s="28"/>
      <c r="L124" s="179"/>
      <c r="M124" s="511"/>
      <c r="N124" s="511"/>
      <c r="P124" s="248"/>
      <c r="Q124" s="248"/>
      <c r="R124" s="248"/>
      <c r="S124" s="248"/>
      <c r="T124" s="248"/>
      <c r="U124" s="248"/>
      <c r="V124" s="248"/>
    </row>
    <row r="125" spans="1:25" ht="15" customHeight="1">
      <c r="A125" s="519"/>
      <c r="B125" s="503" t="s">
        <v>193</v>
      </c>
      <c r="C125" s="503"/>
      <c r="D125" s="503"/>
      <c r="E125" s="175"/>
      <c r="F125" s="39"/>
      <c r="G125" s="46"/>
      <c r="H125" s="46"/>
      <c r="I125" s="46"/>
      <c r="J125" s="46"/>
      <c r="K125" s="46"/>
      <c r="L125" s="47"/>
      <c r="M125" s="21">
        <f>IF(AND(P125=FALSE),Y125,1)</f>
      </c>
      <c r="N125" s="21">
        <f>+Y125</f>
      </c>
      <c r="P125" s="248" t="b">
        <v>0</v>
      </c>
      <c r="Q125" s="248" t="b">
        <v>0</v>
      </c>
      <c r="R125" s="248" t="b">
        <v>0</v>
      </c>
      <c r="S125" s="248"/>
      <c r="T125" s="248"/>
      <c r="U125" s="248"/>
      <c r="V125" s="248"/>
      <c r="W125" s="3">
        <v>0</v>
      </c>
      <c r="X125" s="71">
        <f>+IF(AND(Q125=FALSE,R125=FALSE),0,IF(Q125=TRUE,1,IF(R125=TRUE,1,0)))</f>
        <v>0</v>
      </c>
      <c r="Y125" s="3">
        <f>IF(W99&gt;=10,IF(X125=0,"",X125),IF(W125=0,"",W125))</f>
      </c>
    </row>
    <row r="126" spans="1:25" ht="15" customHeight="1">
      <c r="A126" s="661" t="s">
        <v>200</v>
      </c>
      <c r="B126" s="174" t="s">
        <v>195</v>
      </c>
      <c r="C126" s="510" t="s">
        <v>196</v>
      </c>
      <c r="D126" s="510"/>
      <c r="E126" s="175"/>
      <c r="F126" s="39"/>
      <c r="G126" s="46"/>
      <c r="H126" s="46"/>
      <c r="I126" s="46"/>
      <c r="J126" s="46"/>
      <c r="K126" s="46"/>
      <c r="L126" s="47"/>
      <c r="M126" s="21">
        <f>IF(AND(P126=FALSE),Y126,2)</f>
      </c>
      <c r="N126" s="21">
        <f>+Y126</f>
      </c>
      <c r="P126" s="248" t="b">
        <v>0</v>
      </c>
      <c r="Q126" s="248" t="b">
        <v>0</v>
      </c>
      <c r="R126" s="248" t="b">
        <v>0</v>
      </c>
      <c r="S126" s="248" t="b">
        <v>0</v>
      </c>
      <c r="T126" s="248" t="b">
        <v>0</v>
      </c>
      <c r="U126" s="248"/>
      <c r="V126" s="248"/>
      <c r="W126" s="71">
        <f>+IF(AND(Q126=FALSE,R126=FALSE,S126=FALSE,T126=FALSE),0,IF(Q126=TRUE,2,IF(R126=TRUE,2,IF(S126=TRUE,2,IF(T126=TRUE,2,0)))))</f>
        <v>0</v>
      </c>
      <c r="X126" s="71">
        <f>+IF(AND(Q126=FALSE,R126=FALSE,S126=FALSE,T126=FALSE),0,IF(Q126=TRUE,2,IF(R126=TRUE,2,IF(S126=TRUE,2,IF(T126=TRUE,2,0)))))</f>
        <v>0</v>
      </c>
      <c r="Y126" s="3">
        <f>IF(W99&gt;=10,IF(X126=0,"",X126),IF(W126=0,"",W126))</f>
      </c>
    </row>
    <row r="127" spans="1:24" ht="15" customHeight="1">
      <c r="A127" s="661"/>
      <c r="B127" s="503" t="s">
        <v>199</v>
      </c>
      <c r="C127" s="510" t="s">
        <v>197</v>
      </c>
      <c r="D127" s="510"/>
      <c r="E127" s="175"/>
      <c r="F127" s="39"/>
      <c r="G127" s="46"/>
      <c r="H127" s="46"/>
      <c r="I127" s="46"/>
      <c r="J127" s="46"/>
      <c r="K127" s="46"/>
      <c r="L127" s="47"/>
      <c r="M127" s="510">
        <f>IF(AND(P127=FALSE,P128=FALSE),Y128,2)</f>
      </c>
      <c r="N127" s="510">
        <f>+Y128</f>
      </c>
      <c r="P127" s="248" t="b">
        <v>0</v>
      </c>
      <c r="Q127" s="248" t="b">
        <v>0</v>
      </c>
      <c r="R127" s="248" t="b">
        <v>0</v>
      </c>
      <c r="S127" s="248"/>
      <c r="T127" s="248"/>
      <c r="U127" s="248"/>
      <c r="V127" s="248"/>
      <c r="W127" s="71">
        <f>+IF(AND(Q127=FALSE,R127=FALSE),0,IF(Q127=TRUE,2,IF(R127=TRUE,2,0)))</f>
        <v>0</v>
      </c>
      <c r="X127" s="71">
        <f>+IF(AND(Q127=FALSE,R127=FALSE),0,IF(Q127=TRUE,2,IF(R127=TRUE,2,0)))</f>
        <v>0</v>
      </c>
    </row>
    <row r="128" spans="1:25" ht="15" customHeight="1">
      <c r="A128" s="661"/>
      <c r="B128" s="503"/>
      <c r="C128" s="503" t="s">
        <v>198</v>
      </c>
      <c r="D128" s="503"/>
      <c r="E128" s="49"/>
      <c r="F128" s="154"/>
      <c r="G128" s="155"/>
      <c r="H128" s="155"/>
      <c r="I128" s="155"/>
      <c r="J128" s="155"/>
      <c r="K128" s="155"/>
      <c r="L128" s="178"/>
      <c r="M128" s="511"/>
      <c r="N128" s="511"/>
      <c r="P128" s="248" t="b">
        <v>0</v>
      </c>
      <c r="Q128" s="248" t="b">
        <v>0</v>
      </c>
      <c r="R128" s="248" t="b">
        <v>0</v>
      </c>
      <c r="S128" s="248" t="b">
        <v>0</v>
      </c>
      <c r="T128" s="248" t="b">
        <v>0</v>
      </c>
      <c r="U128" s="248" t="b">
        <v>0</v>
      </c>
      <c r="V128" s="248" t="b">
        <v>0</v>
      </c>
      <c r="W128" s="71">
        <f>+IF(AND(Q128=FALSE,R128=FALSE,S128=FALSE,T128=FALSE,U128=FALSE,V128=FALSE),0,IF(Q128=TRUE,2,IF(R128=TRUE,2,IF(S128=TRUE,2,IF(T128=TRUE,2,IF(U128=TRUE,2,IF(V128=TRUE,2,0)))))))</f>
        <v>0</v>
      </c>
      <c r="X128" s="71">
        <f>+IF(AND(Q128=FALSE,R128=FALSE,S128=FALSE,T128=FALSE,U128=FALSE,V128=FALSE),0,IF(Q128=TRUE,2,IF(R128=TRUE,2,IF(S128=TRUE,2,IF(T128=TRUE,2,IF(U128=TRUE,2,IF(V128=TRUE,2,0)))))))</f>
        <v>0</v>
      </c>
      <c r="Y128" s="3">
        <f>IF(W99&gt;=10,IF(MAX(X127,X128)=0,"",MAX(X127,X128)),IF(MAX(W127:W128)=0,"",MAX(W127,W128)))</f>
      </c>
    </row>
    <row r="129" spans="1:22" ht="15" customHeight="1">
      <c r="A129" s="661"/>
      <c r="B129" s="503"/>
      <c r="C129" s="503"/>
      <c r="D129" s="503"/>
      <c r="E129" s="48"/>
      <c r="F129" s="26"/>
      <c r="G129" s="28"/>
      <c r="H129" s="28"/>
      <c r="I129" s="28"/>
      <c r="J129" s="28"/>
      <c r="K129" s="28"/>
      <c r="L129" s="179"/>
      <c r="M129" s="511"/>
      <c r="N129" s="511"/>
      <c r="P129" s="248"/>
      <c r="Q129" s="248"/>
      <c r="R129" s="248"/>
      <c r="S129" s="248"/>
      <c r="T129" s="248"/>
      <c r="U129" s="248"/>
      <c r="V129" s="248"/>
    </row>
    <row r="130" spans="1:25" ht="15" customHeight="1">
      <c r="A130" s="661" t="s">
        <v>204</v>
      </c>
      <c r="B130" s="662" t="s">
        <v>201</v>
      </c>
      <c r="C130" s="510" t="s">
        <v>195</v>
      </c>
      <c r="D130" s="510"/>
      <c r="E130" s="175"/>
      <c r="F130" s="39"/>
      <c r="G130" s="46"/>
      <c r="H130" s="46"/>
      <c r="I130" s="46"/>
      <c r="J130" s="46"/>
      <c r="K130" s="46"/>
      <c r="L130" s="47"/>
      <c r="M130" s="21">
        <f>IF(AND(P130=FALSE),Y130,2)</f>
      </c>
      <c r="N130" s="21">
        <f>+Y130</f>
      </c>
      <c r="P130" s="248" t="b">
        <v>0</v>
      </c>
      <c r="Q130" s="248" t="b">
        <v>0</v>
      </c>
      <c r="R130" s="248" t="b">
        <v>0</v>
      </c>
      <c r="S130" s="248" t="b">
        <v>0</v>
      </c>
      <c r="T130" s="248"/>
      <c r="U130" s="248"/>
      <c r="V130" s="248"/>
      <c r="W130" s="71">
        <f>+IF(AND(Q130=FALSE,R130=FALSE,S130=FALSE),0,IF(Q130=TRUE,2,IF(R130=TRUE,2,IF(S130=TRUE,2,0))))</f>
        <v>0</v>
      </c>
      <c r="X130" s="71">
        <f>+IF(AND(Q130=FALSE,R130=FALSE,S130=FALSE),0,IF(Q130=TRUE,2,IF(R130=TRUE,2,IF(S130=TRUE,2,0))))</f>
        <v>0</v>
      </c>
      <c r="Y130" s="3">
        <f>IF(W99&gt;=10,IF(X130=0,"",X130),IF(W130=0,"",W130))</f>
      </c>
    </row>
    <row r="131" spans="1:25" ht="15" customHeight="1">
      <c r="A131" s="661"/>
      <c r="B131" s="663"/>
      <c r="C131" s="510" t="s">
        <v>202</v>
      </c>
      <c r="D131" s="510"/>
      <c r="E131" s="175"/>
      <c r="F131" s="39"/>
      <c r="G131" s="46"/>
      <c r="H131" s="46"/>
      <c r="I131" s="46"/>
      <c r="J131" s="46"/>
      <c r="K131" s="46"/>
      <c r="L131" s="47"/>
      <c r="M131" s="21">
        <f>IF(AND(P131=FALSE),Y131,1)</f>
      </c>
      <c r="N131" s="21">
        <f>+Y131</f>
      </c>
      <c r="P131" s="248" t="b">
        <v>0</v>
      </c>
      <c r="Q131" s="248" t="b">
        <v>0</v>
      </c>
      <c r="R131" s="248" t="b">
        <v>0</v>
      </c>
      <c r="S131" s="248" t="b">
        <v>0</v>
      </c>
      <c r="T131" s="248"/>
      <c r="U131" s="248"/>
      <c r="V131" s="248"/>
      <c r="W131" s="3">
        <v>0</v>
      </c>
      <c r="X131" s="71">
        <f>+IF(AND(Q131=FALSE,R131=FALSE,S131=FALSE),0,IF(Q131=TRUE,1,IF(R131=TRUE,1,IF(S131=TRUE,1,0))))</f>
        <v>0</v>
      </c>
      <c r="Y131" s="3">
        <f>IF(W99&gt;=10,IF(X131=0,"",X131),IF(W131=0,"",W131))</f>
      </c>
    </row>
    <row r="132" spans="1:25" ht="15" customHeight="1">
      <c r="A132" s="661"/>
      <c r="B132" s="173" t="s">
        <v>203</v>
      </c>
      <c r="C132" s="640"/>
      <c r="D132" s="640"/>
      <c r="E132" s="175"/>
      <c r="F132" s="39"/>
      <c r="G132" s="46"/>
      <c r="H132" s="46"/>
      <c r="I132" s="46"/>
      <c r="J132" s="46"/>
      <c r="K132" s="46"/>
      <c r="L132" s="47"/>
      <c r="M132" s="21">
        <f>IF(AND(P132=FALSE),Y132,2)</f>
      </c>
      <c r="N132" s="21">
        <f>+Y132</f>
      </c>
      <c r="P132" s="248" t="b">
        <v>0</v>
      </c>
      <c r="Q132" s="248" t="b">
        <v>0</v>
      </c>
      <c r="R132" s="248" t="b">
        <v>0</v>
      </c>
      <c r="S132" s="248" t="b">
        <v>0</v>
      </c>
      <c r="T132" s="248" t="b">
        <v>0</v>
      </c>
      <c r="U132" s="248"/>
      <c r="V132" s="248"/>
      <c r="W132" s="71">
        <f>+IF(AND(Q132=FALSE,R132=FALSE,S132=FALSE,T132=FALSE),0,IF(Q132=TRUE,2,IF(R132=TRUE,2,IF(S132=TRUE,2,IF(T132=TRUE,2,0)))))</f>
        <v>0</v>
      </c>
      <c r="X132" s="71">
        <f>+IF(AND(Q132=FALSE,R132=FALSE,S132=FALSE,T132=FALSE),0,IF(Q132=TRUE,2,IF(R132=TRUE,2,IF(S132=TRUE,2,IF(T132=TRUE,2,0)))))</f>
        <v>0</v>
      </c>
      <c r="Y132" s="3">
        <f>IF(W99&gt;=10,IF(X132=0,"",X132),IF(W132=0,"",W132))</f>
      </c>
    </row>
    <row r="133" spans="5:14" ht="15" customHeight="1">
      <c r="E133" s="29"/>
      <c r="F133" s="9"/>
      <c r="G133" s="9"/>
      <c r="H133" s="9"/>
      <c r="I133" s="9"/>
      <c r="J133" s="9"/>
      <c r="K133" s="643" t="s">
        <v>205</v>
      </c>
      <c r="L133" s="643"/>
      <c r="M133" s="76">
        <f>+IF(SUM(M102:M132)=0,"",SUM(M102:M132))</f>
      </c>
      <c r="N133" s="76">
        <f>+IF(SUM(N102:N132)=0,"",SUM(N102:N132))</f>
      </c>
    </row>
    <row r="134" spans="3:22" ht="15" customHeight="1">
      <c r="C134" s="641" t="s">
        <v>545</v>
      </c>
      <c r="D134" s="642"/>
      <c r="E134" s="642"/>
      <c r="F134" s="642"/>
      <c r="G134" s="642"/>
      <c r="H134" s="642"/>
      <c r="I134" s="642"/>
      <c r="J134" s="642"/>
      <c r="K134" s="642"/>
      <c r="L134" s="642"/>
      <c r="M134" s="263"/>
      <c r="N134" s="76"/>
      <c r="P134" s="184" t="s">
        <v>546</v>
      </c>
      <c r="Q134" s="183"/>
      <c r="R134" s="183"/>
      <c r="S134" s="183"/>
      <c r="T134" s="183"/>
      <c r="U134" s="517">
        <f>IF(N133="",1,1-(N133/M133))</f>
        <v>1</v>
      </c>
      <c r="V134" s="518"/>
    </row>
    <row r="135" spans="22:25" ht="15" customHeight="1">
      <c r="V135" s="183"/>
      <c r="W135" s="183"/>
      <c r="X135" s="183"/>
      <c r="Y135" s="183"/>
    </row>
    <row r="136" spans="1:14" ht="15" customHeight="1">
      <c r="A136" s="31" t="s">
        <v>18</v>
      </c>
      <c r="B136" s="32"/>
      <c r="C136" s="32"/>
      <c r="D136" s="31" t="s">
        <v>19</v>
      </c>
      <c r="E136" s="32"/>
      <c r="F136" s="32"/>
      <c r="G136" s="33"/>
      <c r="H136" s="32" t="s">
        <v>20</v>
      </c>
      <c r="I136" s="32"/>
      <c r="J136" s="32"/>
      <c r="K136" s="32"/>
      <c r="L136" s="32"/>
      <c r="M136" s="32"/>
      <c r="N136" s="33"/>
    </row>
    <row r="137" spans="1:17" ht="15" customHeight="1">
      <c r="A137" s="644" t="s">
        <v>79</v>
      </c>
      <c r="B137" s="468"/>
      <c r="C137" s="469"/>
      <c r="D137" s="645" t="s">
        <v>21</v>
      </c>
      <c r="E137" s="646"/>
      <c r="F137" s="646"/>
      <c r="G137" s="647"/>
      <c r="H137" s="99"/>
      <c r="I137" s="203" t="s">
        <v>23</v>
      </c>
      <c r="J137" s="74"/>
      <c r="K137" s="40"/>
      <c r="L137" s="203" t="s">
        <v>30</v>
      </c>
      <c r="M137" s="74"/>
      <c r="N137" s="100"/>
      <c r="P137" s="248" t="b">
        <v>0</v>
      </c>
      <c r="Q137" s="248" t="b">
        <v>0</v>
      </c>
    </row>
    <row r="138" spans="1:17" ht="15" customHeight="1">
      <c r="A138" s="470"/>
      <c r="B138" s="471"/>
      <c r="C138" s="472"/>
      <c r="D138" s="648"/>
      <c r="E138" s="649"/>
      <c r="F138" s="649"/>
      <c r="G138" s="650"/>
      <c r="H138" s="65"/>
      <c r="I138" s="185" t="s">
        <v>24</v>
      </c>
      <c r="J138" s="75"/>
      <c r="K138" s="41"/>
      <c r="L138" s="185" t="s">
        <v>25</v>
      </c>
      <c r="M138" s="75"/>
      <c r="N138" s="101"/>
      <c r="P138" s="248" t="b">
        <v>0</v>
      </c>
      <c r="Q138" s="248" t="b">
        <v>0</v>
      </c>
    </row>
    <row r="139" spans="1:17" ht="15" customHeight="1">
      <c r="A139" s="470"/>
      <c r="B139" s="471"/>
      <c r="C139" s="472"/>
      <c r="D139" s="648"/>
      <c r="E139" s="649"/>
      <c r="F139" s="649"/>
      <c r="G139" s="650"/>
      <c r="H139" s="65"/>
      <c r="I139" s="185" t="s">
        <v>26</v>
      </c>
      <c r="J139" s="75"/>
      <c r="K139" s="41"/>
      <c r="L139" s="185" t="s">
        <v>27</v>
      </c>
      <c r="M139" s="75"/>
      <c r="N139" s="101"/>
      <c r="P139" s="248" t="b">
        <v>0</v>
      </c>
      <c r="Q139" s="248" t="b">
        <v>0</v>
      </c>
    </row>
    <row r="140" spans="1:17" ht="15" customHeight="1">
      <c r="A140" s="470"/>
      <c r="B140" s="471"/>
      <c r="C140" s="472"/>
      <c r="D140" s="648"/>
      <c r="E140" s="649"/>
      <c r="F140" s="649"/>
      <c r="G140" s="650"/>
      <c r="H140" s="65"/>
      <c r="I140" s="185" t="s">
        <v>28</v>
      </c>
      <c r="J140" s="75"/>
      <c r="K140" s="41"/>
      <c r="L140" s="185" t="s">
        <v>29</v>
      </c>
      <c r="M140" s="75"/>
      <c r="N140" s="101"/>
      <c r="P140" s="248" t="b">
        <v>0</v>
      </c>
      <c r="Q140" s="248" t="b">
        <v>0</v>
      </c>
    </row>
    <row r="141" spans="1:17" ht="15" customHeight="1">
      <c r="A141" s="470"/>
      <c r="B141" s="471"/>
      <c r="C141" s="472"/>
      <c r="D141" s="648"/>
      <c r="E141" s="649"/>
      <c r="F141" s="649"/>
      <c r="G141" s="650"/>
      <c r="H141" s="65"/>
      <c r="I141" s="218" t="s">
        <v>31</v>
      </c>
      <c r="J141" s="75"/>
      <c r="K141" s="41"/>
      <c r="L141" s="218" t="s">
        <v>32</v>
      </c>
      <c r="M141" s="75"/>
      <c r="N141" s="101"/>
      <c r="P141" s="248" t="b">
        <v>0</v>
      </c>
      <c r="Q141" s="248" t="b">
        <v>0</v>
      </c>
    </row>
    <row r="142" spans="1:16" ht="15" customHeight="1">
      <c r="A142" s="470"/>
      <c r="B142" s="471"/>
      <c r="C142" s="472"/>
      <c r="D142" s="645" t="s">
        <v>75</v>
      </c>
      <c r="E142" s="646"/>
      <c r="F142" s="646"/>
      <c r="G142" s="647"/>
      <c r="H142" s="241"/>
      <c r="I142" s="242" t="s">
        <v>76</v>
      </c>
      <c r="J142" s="243"/>
      <c r="K142" s="243"/>
      <c r="L142" s="243"/>
      <c r="M142" s="243"/>
      <c r="N142" s="100"/>
      <c r="P142" s="119"/>
    </row>
    <row r="143" spans="1:14" ht="15" customHeight="1">
      <c r="A143" s="470"/>
      <c r="B143" s="471"/>
      <c r="C143" s="472"/>
      <c r="D143" s="648"/>
      <c r="E143" s="649"/>
      <c r="F143" s="649"/>
      <c r="G143" s="650"/>
      <c r="H143" s="244"/>
      <c r="I143" s="695" t="s">
        <v>77</v>
      </c>
      <c r="J143" s="575"/>
      <c r="K143" s="575"/>
      <c r="L143" s="575"/>
      <c r="M143" s="575"/>
      <c r="N143" s="576"/>
    </row>
    <row r="144" spans="1:14" ht="15" customHeight="1">
      <c r="A144" s="473"/>
      <c r="B144" s="474"/>
      <c r="C144" s="475"/>
      <c r="D144" s="651"/>
      <c r="E144" s="652"/>
      <c r="F144" s="652"/>
      <c r="G144" s="653"/>
      <c r="H144" s="245"/>
      <c r="I144" s="686" t="s">
        <v>78</v>
      </c>
      <c r="J144" s="410"/>
      <c r="K144" s="410"/>
      <c r="L144" s="410"/>
      <c r="M144" s="410"/>
      <c r="N144" s="411"/>
    </row>
    <row r="145" spans="1:14" ht="15" customHeight="1">
      <c r="A145" s="209"/>
      <c r="B145" s="209"/>
      <c r="C145" s="209"/>
      <c r="D145" s="223"/>
      <c r="E145" s="223"/>
      <c r="F145" s="223"/>
      <c r="G145" s="223"/>
      <c r="H145" s="92"/>
      <c r="I145" s="29"/>
      <c r="J145" s="29"/>
      <c r="K145" s="29"/>
      <c r="L145" s="29"/>
      <c r="M145" s="29"/>
      <c r="N145" s="92"/>
    </row>
    <row r="146" spans="1:14" ht="12" customHeight="1">
      <c r="A146" s="209"/>
      <c r="B146" s="209"/>
      <c r="C146" s="209"/>
      <c r="D146" s="223"/>
      <c r="E146" s="223"/>
      <c r="F146" s="223"/>
      <c r="G146" s="223"/>
      <c r="H146" s="92"/>
      <c r="I146" s="29"/>
      <c r="J146" s="29"/>
      <c r="K146" s="29"/>
      <c r="L146" s="29"/>
      <c r="M146" s="29"/>
      <c r="N146" s="92"/>
    </row>
    <row r="147" spans="7:8" ht="15" customHeight="1">
      <c r="G147" s="362" t="s">
        <v>125</v>
      </c>
      <c r="H147" s="363"/>
    </row>
  </sheetData>
  <sheetProtection sheet="1" formatCells="0" formatColumns="0" formatRows="0"/>
  <mergeCells count="195">
    <mergeCell ref="A77:B80"/>
    <mergeCell ref="I143:N143"/>
    <mergeCell ref="L82:N82"/>
    <mergeCell ref="D81:G81"/>
    <mergeCell ref="G97:H97"/>
    <mergeCell ref="C114:D114"/>
    <mergeCell ref="E100:E101"/>
    <mergeCell ref="N127:N129"/>
    <mergeCell ref="D83:G83"/>
    <mergeCell ref="G89:N89"/>
    <mergeCell ref="H40:I41"/>
    <mergeCell ref="L56:N56"/>
    <mergeCell ref="G37:H37"/>
    <mergeCell ref="G48:H48"/>
    <mergeCell ref="D55:H55"/>
    <mergeCell ref="H31:N31"/>
    <mergeCell ref="J50:N50"/>
    <mergeCell ref="D56:H56"/>
    <mergeCell ref="I34:N34"/>
    <mergeCell ref="L54:N54"/>
    <mergeCell ref="I144:N144"/>
    <mergeCell ref="A28:C28"/>
    <mergeCell ref="A29:C29"/>
    <mergeCell ref="A30:C30"/>
    <mergeCell ref="B90:F90"/>
    <mergeCell ref="B91:F91"/>
    <mergeCell ref="B92:F92"/>
    <mergeCell ref="B93:F93"/>
    <mergeCell ref="L81:N81"/>
    <mergeCell ref="D82:G82"/>
    <mergeCell ref="Y100:AA101"/>
    <mergeCell ref="C23:N24"/>
    <mergeCell ref="B94:F94"/>
    <mergeCell ref="H94:N94"/>
    <mergeCell ref="H90:N90"/>
    <mergeCell ref="H91:N91"/>
    <mergeCell ref="H92:N92"/>
    <mergeCell ref="H93:N93"/>
    <mergeCell ref="D77:N77"/>
    <mergeCell ref="X100:X101"/>
    <mergeCell ref="B127:B129"/>
    <mergeCell ref="C123:D124"/>
    <mergeCell ref="D84:N84"/>
    <mergeCell ref="H82:J83"/>
    <mergeCell ref="A81:B83"/>
    <mergeCell ref="L83:N83"/>
    <mergeCell ref="N104:N105"/>
    <mergeCell ref="N106:N107"/>
    <mergeCell ref="M127:M129"/>
    <mergeCell ref="N123:N124"/>
    <mergeCell ref="D142:G144"/>
    <mergeCell ref="A115:D116"/>
    <mergeCell ref="A84:B87"/>
    <mergeCell ref="A89:F89"/>
    <mergeCell ref="A130:A132"/>
    <mergeCell ref="B130:B131"/>
    <mergeCell ref="A126:A129"/>
    <mergeCell ref="C117:D118"/>
    <mergeCell ref="C106:D107"/>
    <mergeCell ref="C104:D105"/>
    <mergeCell ref="N108:N114"/>
    <mergeCell ref="A102:B103"/>
    <mergeCell ref="A104:B107"/>
    <mergeCell ref="A108:B114"/>
    <mergeCell ref="M115:M116"/>
    <mergeCell ref="M104:M105"/>
    <mergeCell ref="M108:M114"/>
    <mergeCell ref="C108:D109"/>
    <mergeCell ref="M106:M107"/>
    <mergeCell ref="G147:H147"/>
    <mergeCell ref="C130:D130"/>
    <mergeCell ref="C127:D127"/>
    <mergeCell ref="C128:D129"/>
    <mergeCell ref="C131:D131"/>
    <mergeCell ref="C132:D132"/>
    <mergeCell ref="C134:L134"/>
    <mergeCell ref="K133:L133"/>
    <mergeCell ref="A137:C144"/>
    <mergeCell ref="D137:G141"/>
    <mergeCell ref="T34:U34"/>
    <mergeCell ref="T35:U35"/>
    <mergeCell ref="T36:U36"/>
    <mergeCell ref="T37:U37"/>
    <mergeCell ref="C103:D103"/>
    <mergeCell ref="C102:D102"/>
    <mergeCell ref="M102:M103"/>
    <mergeCell ref="N102:N103"/>
    <mergeCell ref="L57:N57"/>
    <mergeCell ref="D78:N78"/>
    <mergeCell ref="L55:N55"/>
    <mergeCell ref="D54:H54"/>
    <mergeCell ref="W100:W101"/>
    <mergeCell ref="F100:L101"/>
    <mergeCell ref="D85:N85"/>
    <mergeCell ref="D86:N86"/>
    <mergeCell ref="D87:N87"/>
    <mergeCell ref="C100:D101"/>
    <mergeCell ref="M100:M101"/>
    <mergeCell ref="N100:N101"/>
    <mergeCell ref="J15:J18"/>
    <mergeCell ref="I37:N37"/>
    <mergeCell ref="G27:N27"/>
    <mergeCell ref="H28:N28"/>
    <mergeCell ref="I33:N33"/>
    <mergeCell ref="D57:H57"/>
    <mergeCell ref="I54:J58"/>
    <mergeCell ref="L19:N19"/>
    <mergeCell ref="L20:N20"/>
    <mergeCell ref="I35:N35"/>
    <mergeCell ref="H29:N29"/>
    <mergeCell ref="D14:I14"/>
    <mergeCell ref="F12:H12"/>
    <mergeCell ref="D15:I15"/>
    <mergeCell ref="D16:I16"/>
    <mergeCell ref="L11:N12"/>
    <mergeCell ref="L18:N18"/>
    <mergeCell ref="J11:J14"/>
    <mergeCell ref="L17:N17"/>
    <mergeCell ref="D19:I19"/>
    <mergeCell ref="J10:K10"/>
    <mergeCell ref="M5:N5"/>
    <mergeCell ref="J9:K9"/>
    <mergeCell ref="J8:N8"/>
    <mergeCell ref="M6:N6"/>
    <mergeCell ref="L9:M9"/>
    <mergeCell ref="C4:I4"/>
    <mergeCell ref="C6:I6"/>
    <mergeCell ref="M4:N4"/>
    <mergeCell ref="M1:N1"/>
    <mergeCell ref="C9:I9"/>
    <mergeCell ref="C5:I5"/>
    <mergeCell ref="C7:I7"/>
    <mergeCell ref="L7:N7"/>
    <mergeCell ref="J7:K7"/>
    <mergeCell ref="J2:N2"/>
    <mergeCell ref="D20:I20"/>
    <mergeCell ref="D18:I18"/>
    <mergeCell ref="L15:N15"/>
    <mergeCell ref="L16:N16"/>
    <mergeCell ref="L10:M10"/>
    <mergeCell ref="D29:E29"/>
    <mergeCell ref="D28:E28"/>
    <mergeCell ref="C10:I10"/>
    <mergeCell ref="L13:N13"/>
    <mergeCell ref="L14:N14"/>
    <mergeCell ref="D31:E31"/>
    <mergeCell ref="C12:D12"/>
    <mergeCell ref="D17:I17"/>
    <mergeCell ref="A27:E27"/>
    <mergeCell ref="D30:E30"/>
    <mergeCell ref="A12:B12"/>
    <mergeCell ref="A31:C31"/>
    <mergeCell ref="D21:I22"/>
    <mergeCell ref="H30:N30"/>
    <mergeCell ref="A23:B24"/>
    <mergeCell ref="A40:B41"/>
    <mergeCell ref="C79:N80"/>
    <mergeCell ref="A33:A39"/>
    <mergeCell ref="G35:H35"/>
    <mergeCell ref="D33:F33"/>
    <mergeCell ref="B33:C33"/>
    <mergeCell ref="B34:C34"/>
    <mergeCell ref="B38:C39"/>
    <mergeCell ref="G33:H33"/>
    <mergeCell ref="G34:H34"/>
    <mergeCell ref="N117:N122"/>
    <mergeCell ref="C126:D126"/>
    <mergeCell ref="M123:M124"/>
    <mergeCell ref="I51:J53"/>
    <mergeCell ref="B35:C35"/>
    <mergeCell ref="B36:C36"/>
    <mergeCell ref="I36:N36"/>
    <mergeCell ref="M98:N98"/>
    <mergeCell ref="A42:B44"/>
    <mergeCell ref="M49:N49"/>
    <mergeCell ref="B95:F95"/>
    <mergeCell ref="A100:B101"/>
    <mergeCell ref="R15:T16"/>
    <mergeCell ref="U134:V134"/>
    <mergeCell ref="B117:B124"/>
    <mergeCell ref="A117:A125"/>
    <mergeCell ref="B125:D125"/>
    <mergeCell ref="M117:M122"/>
    <mergeCell ref="B37:C37"/>
    <mergeCell ref="G36:H36"/>
    <mergeCell ref="D40:G40"/>
    <mergeCell ref="D41:G41"/>
    <mergeCell ref="C121:D122"/>
    <mergeCell ref="C119:D120"/>
    <mergeCell ref="J99:N99"/>
    <mergeCell ref="A69:B75"/>
    <mergeCell ref="H81:J81"/>
    <mergeCell ref="C110:D111"/>
    <mergeCell ref="C112:D113"/>
    <mergeCell ref="N115:N116"/>
  </mergeCells>
  <printOptions/>
  <pageMargins left="0.984251968503937" right="0.5905511811023623" top="0.5905511811023623" bottom="0.5905511811023623" header="0.31496062992125984" footer="0.1968503937007874"/>
  <pageSetup horizontalDpi="300" verticalDpi="300" orientation="portrait" paperSize="9" r:id="rId2"/>
  <rowBreaks count="2" manualBreakCount="2">
    <brk id="48" max="13" man="1"/>
    <brk id="97" max="13" man="1"/>
  </rowBreaks>
  <legacyDrawing r:id="rId1"/>
</worksheet>
</file>

<file path=xl/worksheets/sheet4.xml><?xml version="1.0" encoding="utf-8"?>
<worksheet xmlns="http://schemas.openxmlformats.org/spreadsheetml/2006/main" xmlns:r="http://schemas.openxmlformats.org/officeDocument/2006/relationships">
  <dimension ref="A1:W104"/>
  <sheetViews>
    <sheetView workbookViewId="0" topLeftCell="A50">
      <selection activeCell="L61" sqref="L61"/>
    </sheetView>
  </sheetViews>
  <sheetFormatPr defaultColWidth="5.77734375" defaultRowHeight="15" customHeight="1"/>
  <cols>
    <col min="1" max="1" width="5.77734375" style="3" customWidth="1"/>
    <col min="2" max="5" width="6.77734375" style="3" customWidth="1"/>
    <col min="6" max="7" width="6.10546875" style="3" customWidth="1"/>
    <col min="8" max="8" width="5.88671875" style="3" customWidth="1"/>
    <col min="9" max="12" width="6.77734375" style="3" customWidth="1"/>
    <col min="13" max="14" width="5.77734375" style="3" customWidth="1"/>
    <col min="15" max="15" width="7.5546875" style="3" bestFit="1" customWidth="1"/>
    <col min="16" max="16384" width="5.77734375" style="3" customWidth="1"/>
  </cols>
  <sheetData>
    <row r="1" spans="1:11" ht="15" customHeight="1">
      <c r="A1" s="93" t="s">
        <v>140</v>
      </c>
      <c r="I1" s="76" t="s">
        <v>322</v>
      </c>
      <c r="J1" s="747">
        <f>+'報告書'!K1</f>
        <v>42482</v>
      </c>
      <c r="K1" s="551"/>
    </row>
    <row r="2" spans="1:15" ht="15" customHeight="1">
      <c r="A2" s="3" t="s">
        <v>110</v>
      </c>
      <c r="E2" s="320" t="s">
        <v>552</v>
      </c>
      <c r="H2" s="390">
        <f>+IF('表紙'!I5=0,"",'表紙'!I5)</f>
      </c>
      <c r="I2" s="391"/>
      <c r="J2" s="391"/>
      <c r="K2" s="392"/>
      <c r="M2" s="83"/>
      <c r="O2" s="3" t="s">
        <v>105</v>
      </c>
    </row>
    <row r="3" spans="6:13" ht="15" customHeight="1">
      <c r="F3" s="92"/>
      <c r="H3" s="83"/>
      <c r="I3" s="83"/>
      <c r="J3" s="83"/>
      <c r="K3" s="83"/>
      <c r="L3" s="83"/>
      <c r="M3" s="83"/>
    </row>
    <row r="4" spans="1:18" ht="15" customHeight="1">
      <c r="A4" s="726" t="s">
        <v>519</v>
      </c>
      <c r="B4" s="727"/>
      <c r="C4" s="727"/>
      <c r="D4" s="728"/>
      <c r="F4" s="748" t="s">
        <v>520</v>
      </c>
      <c r="G4" s="748"/>
      <c r="H4" s="748"/>
      <c r="I4" s="748"/>
      <c r="J4" s="748"/>
      <c r="K4" s="748"/>
      <c r="M4" s="83"/>
      <c r="O4" s="71">
        <f>+チェックリスト!W18</f>
        <v>0</v>
      </c>
      <c r="P4" s="3" t="s">
        <v>314</v>
      </c>
      <c r="R4" s="71" t="s">
        <v>335</v>
      </c>
    </row>
    <row r="5" spans="1:13" ht="15" customHeight="1">
      <c r="A5" s="73"/>
      <c r="B5" s="733" t="s">
        <v>219</v>
      </c>
      <c r="C5" s="734"/>
      <c r="D5" s="735"/>
      <c r="F5" s="193"/>
      <c r="G5" s="743" t="s">
        <v>436</v>
      </c>
      <c r="H5" s="395"/>
      <c r="I5" s="395"/>
      <c r="J5" s="395"/>
      <c r="K5" s="396"/>
      <c r="M5" s="83"/>
    </row>
    <row r="6" spans="1:23" ht="15" customHeight="1">
      <c r="A6" s="116"/>
      <c r="B6" s="730" t="s">
        <v>220</v>
      </c>
      <c r="C6" s="731"/>
      <c r="D6" s="732"/>
      <c r="F6" s="194"/>
      <c r="G6" s="749" t="s">
        <v>473</v>
      </c>
      <c r="H6" s="750"/>
      <c r="I6" s="750"/>
      <c r="J6" s="750"/>
      <c r="K6" s="751"/>
      <c r="M6" s="83"/>
      <c r="O6" s="119"/>
      <c r="P6" s="742" t="s">
        <v>104</v>
      </c>
      <c r="Q6" s="742"/>
      <c r="R6" s="742"/>
      <c r="S6" s="742"/>
      <c r="T6" s="742"/>
      <c r="U6" s="742"/>
      <c r="V6" s="742"/>
      <c r="W6" s="742"/>
    </row>
    <row r="7" spans="1:23" ht="15" customHeight="1">
      <c r="A7" s="145"/>
      <c r="B7" s="736" t="s">
        <v>221</v>
      </c>
      <c r="C7" s="737"/>
      <c r="D7" s="738"/>
      <c r="F7" s="195"/>
      <c r="G7" s="409" t="s">
        <v>316</v>
      </c>
      <c r="H7" s="744"/>
      <c r="I7" s="744"/>
      <c r="J7" s="744"/>
      <c r="K7" s="745"/>
      <c r="M7" s="83"/>
      <c r="P7" s="742"/>
      <c r="Q7" s="742"/>
      <c r="R7" s="742"/>
      <c r="S7" s="742"/>
      <c r="T7" s="742"/>
      <c r="U7" s="742"/>
      <c r="V7" s="742"/>
      <c r="W7" s="742"/>
    </row>
    <row r="8" spans="1:19" ht="15" customHeight="1">
      <c r="A8" s="726" t="s">
        <v>521</v>
      </c>
      <c r="B8" s="727"/>
      <c r="C8" s="727"/>
      <c r="D8" s="728"/>
      <c r="F8" s="232"/>
      <c r="G8" s="743" t="s">
        <v>268</v>
      </c>
      <c r="H8" s="395"/>
      <c r="I8" s="395"/>
      <c r="J8" s="395"/>
      <c r="K8" s="396"/>
      <c r="M8" s="83"/>
      <c r="O8" s="163">
        <f>IF(R8="",3,R8)</f>
        <v>3</v>
      </c>
      <c r="P8" s="3" t="s">
        <v>144</v>
      </c>
      <c r="R8" s="163">
        <f>+チェックリスト!S78</f>
      </c>
      <c r="S8" s="71" t="s">
        <v>495</v>
      </c>
    </row>
    <row r="9" spans="1:23" ht="15" customHeight="1">
      <c r="A9" s="16"/>
      <c r="B9" s="400" t="s">
        <v>547</v>
      </c>
      <c r="C9" s="500"/>
      <c r="D9" s="401"/>
      <c r="F9" s="265"/>
      <c r="G9" s="409" t="s">
        <v>502</v>
      </c>
      <c r="H9" s="744"/>
      <c r="I9" s="744"/>
      <c r="J9" s="744"/>
      <c r="K9" s="745"/>
      <c r="M9" s="83"/>
      <c r="P9" s="741" t="s">
        <v>496</v>
      </c>
      <c r="Q9" s="741"/>
      <c r="R9" s="741"/>
      <c r="S9" s="741"/>
      <c r="T9" s="741"/>
      <c r="U9" s="741"/>
      <c r="V9" s="741"/>
      <c r="W9" s="741"/>
    </row>
    <row r="10" spans="1:23" ht="15" customHeight="1">
      <c r="A10" s="13"/>
      <c r="B10" s="746" t="s">
        <v>505</v>
      </c>
      <c r="C10" s="608"/>
      <c r="D10" s="609"/>
      <c r="F10" s="255"/>
      <c r="G10" s="201"/>
      <c r="H10" s="201"/>
      <c r="I10" s="201"/>
      <c r="J10" s="201"/>
      <c r="K10" s="201"/>
      <c r="P10" s="741"/>
      <c r="Q10" s="741"/>
      <c r="R10" s="741"/>
      <c r="S10" s="741"/>
      <c r="T10" s="741"/>
      <c r="U10" s="741"/>
      <c r="V10" s="741"/>
      <c r="W10" s="741"/>
    </row>
    <row r="11" spans="1:23" ht="15" customHeight="1">
      <c r="A11" s="303"/>
      <c r="B11" s="412" t="s">
        <v>498</v>
      </c>
      <c r="C11" s="502"/>
      <c r="D11" s="413"/>
      <c r="F11" s="255"/>
      <c r="G11" s="201"/>
      <c r="H11" s="201"/>
      <c r="I11" s="201"/>
      <c r="J11" s="201"/>
      <c r="K11" s="201"/>
      <c r="P11" s="300"/>
      <c r="Q11" s="300"/>
      <c r="R11" s="300"/>
      <c r="S11" s="300"/>
      <c r="T11" s="300"/>
      <c r="U11" s="300"/>
      <c r="V11" s="300"/>
      <c r="W11" s="300"/>
    </row>
    <row r="12" spans="1:15" ht="15" customHeight="1">
      <c r="A12" s="726" t="s">
        <v>522</v>
      </c>
      <c r="B12" s="727"/>
      <c r="C12" s="727"/>
      <c r="D12" s="728"/>
      <c r="F12" s="590" t="s">
        <v>523</v>
      </c>
      <c r="G12" s="398"/>
      <c r="H12" s="399"/>
      <c r="I12" s="21" t="s">
        <v>339</v>
      </c>
      <c r="J12" s="78" t="s">
        <v>56</v>
      </c>
      <c r="K12" s="256"/>
      <c r="O12" s="60"/>
    </row>
    <row r="13" spans="1:16" ht="15" customHeight="1">
      <c r="A13" s="16"/>
      <c r="B13" s="400" t="s">
        <v>249</v>
      </c>
      <c r="C13" s="500"/>
      <c r="D13" s="401"/>
      <c r="E13" s="96"/>
      <c r="F13" s="37"/>
      <c r="G13" s="596" t="s">
        <v>325</v>
      </c>
      <c r="H13" s="598"/>
      <c r="I13" s="157">
        <f>+IF(O13=0,"",IF(O13=1,1,0.9))</f>
      </c>
      <c r="J13" s="739">
        <f>+チェックリスト!F12</f>
      </c>
      <c r="K13" s="257"/>
      <c r="O13" s="119"/>
      <c r="P13" s="71" t="s">
        <v>338</v>
      </c>
    </row>
    <row r="14" spans="1:11" ht="15" customHeight="1">
      <c r="A14" s="14"/>
      <c r="B14" s="412" t="s">
        <v>313</v>
      </c>
      <c r="C14" s="502"/>
      <c r="D14" s="413"/>
      <c r="F14" s="38"/>
      <c r="G14" s="593" t="s">
        <v>326</v>
      </c>
      <c r="H14" s="556"/>
      <c r="I14" s="158"/>
      <c r="J14" s="740"/>
      <c r="K14" s="257"/>
    </row>
    <row r="15" spans="5:18" ht="15" customHeight="1">
      <c r="E15" s="92"/>
      <c r="F15" s="258"/>
      <c r="G15" s="126"/>
      <c r="H15" s="126"/>
      <c r="I15" s="126"/>
      <c r="J15" s="126"/>
      <c r="K15" s="257"/>
      <c r="O15" s="181">
        <f>+チェックリスト!R14</f>
        <v>0</v>
      </c>
      <c r="P15" s="3" t="s">
        <v>267</v>
      </c>
      <c r="R15" s="71" t="s">
        <v>504</v>
      </c>
    </row>
    <row r="16" spans="1:13" ht="15" customHeight="1">
      <c r="A16" s="390" t="s">
        <v>524</v>
      </c>
      <c r="B16" s="398"/>
      <c r="C16" s="398"/>
      <c r="D16" s="398"/>
      <c r="E16" s="398"/>
      <c r="F16" s="398"/>
      <c r="G16" s="398"/>
      <c r="H16" s="398"/>
      <c r="I16" s="398"/>
      <c r="J16" s="398"/>
      <c r="K16" s="399"/>
      <c r="M16" s="83"/>
    </row>
    <row r="17" spans="1:18" ht="15" customHeight="1">
      <c r="A17" s="37"/>
      <c r="B17" s="629" t="s">
        <v>251</v>
      </c>
      <c r="C17" s="630"/>
      <c r="D17" s="630"/>
      <c r="E17" s="630"/>
      <c r="F17" s="630"/>
      <c r="G17" s="630"/>
      <c r="H17" s="630"/>
      <c r="I17" s="630"/>
      <c r="J17" s="630"/>
      <c r="K17" s="685"/>
      <c r="M17" s="83"/>
      <c r="O17" s="181">
        <f>+チェックリスト!R17</f>
        <v>0</v>
      </c>
      <c r="P17" s="3" t="s">
        <v>497</v>
      </c>
      <c r="R17" s="71" t="s">
        <v>508</v>
      </c>
    </row>
    <row r="18" spans="1:13" ht="15" customHeight="1">
      <c r="A18" s="196"/>
      <c r="B18" s="574" t="s">
        <v>411</v>
      </c>
      <c r="C18" s="575"/>
      <c r="D18" s="575"/>
      <c r="E18" s="575"/>
      <c r="F18" s="575"/>
      <c r="G18" s="575"/>
      <c r="H18" s="575"/>
      <c r="I18" s="575"/>
      <c r="J18" s="575"/>
      <c r="K18" s="576"/>
      <c r="M18" s="83"/>
    </row>
    <row r="19" spans="1:16" ht="15" customHeight="1">
      <c r="A19" s="37"/>
      <c r="B19" s="574" t="s">
        <v>414</v>
      </c>
      <c r="C19" s="575"/>
      <c r="D19" s="575"/>
      <c r="E19" s="575"/>
      <c r="F19" s="575"/>
      <c r="G19" s="575"/>
      <c r="H19" s="575"/>
      <c r="I19" s="575"/>
      <c r="J19" s="575"/>
      <c r="K19" s="576"/>
      <c r="M19" s="83"/>
      <c r="O19" s="119"/>
      <c r="P19" s="3" t="s">
        <v>50</v>
      </c>
    </row>
    <row r="20" spans="1:13" ht="15" customHeight="1">
      <c r="A20" s="196"/>
      <c r="B20" s="574" t="s">
        <v>405</v>
      </c>
      <c r="C20" s="575"/>
      <c r="D20" s="575"/>
      <c r="E20" s="575"/>
      <c r="F20" s="575"/>
      <c r="G20" s="575"/>
      <c r="H20" s="575"/>
      <c r="I20" s="575"/>
      <c r="J20" s="575"/>
      <c r="K20" s="576"/>
      <c r="M20" s="83"/>
    </row>
    <row r="21" spans="1:13" ht="15" customHeight="1">
      <c r="A21" s="41"/>
      <c r="B21" s="574" t="s">
        <v>412</v>
      </c>
      <c r="C21" s="575"/>
      <c r="D21" s="575"/>
      <c r="E21" s="575"/>
      <c r="F21" s="575"/>
      <c r="G21" s="575"/>
      <c r="H21" s="575"/>
      <c r="I21" s="575"/>
      <c r="J21" s="575"/>
      <c r="K21" s="576"/>
      <c r="M21" s="83"/>
    </row>
    <row r="22" spans="1:13" ht="15" customHeight="1">
      <c r="A22" s="41"/>
      <c r="B22" s="574" t="s">
        <v>413</v>
      </c>
      <c r="C22" s="575"/>
      <c r="D22" s="575"/>
      <c r="E22" s="575"/>
      <c r="F22" s="575"/>
      <c r="G22" s="575"/>
      <c r="H22" s="575"/>
      <c r="I22" s="575"/>
      <c r="J22" s="575"/>
      <c r="K22" s="576"/>
      <c r="M22" s="83"/>
    </row>
    <row r="23" spans="1:13" ht="15" customHeight="1">
      <c r="A23" s="41"/>
      <c r="B23" s="574" t="s">
        <v>406</v>
      </c>
      <c r="C23" s="575"/>
      <c r="D23" s="575"/>
      <c r="E23" s="575"/>
      <c r="F23" s="575"/>
      <c r="G23" s="575"/>
      <c r="H23" s="575"/>
      <c r="I23" s="575"/>
      <c r="J23" s="575"/>
      <c r="K23" s="576"/>
      <c r="M23" s="83"/>
    </row>
    <row r="24" spans="1:13" ht="15" customHeight="1">
      <c r="A24" s="64"/>
      <c r="B24" s="577" t="s">
        <v>261</v>
      </c>
      <c r="C24" s="578"/>
      <c r="D24" s="578"/>
      <c r="E24" s="578"/>
      <c r="F24" s="578"/>
      <c r="G24" s="578"/>
      <c r="H24" s="578"/>
      <c r="I24" s="578"/>
      <c r="J24" s="578"/>
      <c r="K24" s="579"/>
      <c r="M24" s="83"/>
    </row>
    <row r="25" spans="1:13" ht="15" customHeight="1">
      <c r="A25" s="90"/>
      <c r="B25" s="763" t="s">
        <v>430</v>
      </c>
      <c r="C25" s="410"/>
      <c r="D25" s="410"/>
      <c r="E25" s="410"/>
      <c r="F25" s="410"/>
      <c r="G25" s="410"/>
      <c r="H25" s="410"/>
      <c r="I25" s="410"/>
      <c r="J25" s="410"/>
      <c r="K25" s="411"/>
      <c r="M25" s="83"/>
    </row>
    <row r="26" spans="1:13" ht="15" customHeight="1">
      <c r="A26" s="109"/>
      <c r="B26" s="275"/>
      <c r="C26" s="276"/>
      <c r="D26" s="276"/>
      <c r="E26" s="276"/>
      <c r="F26" s="276"/>
      <c r="G26" s="276"/>
      <c r="H26" s="276"/>
      <c r="I26" s="276"/>
      <c r="J26" s="276"/>
      <c r="K26" s="276"/>
      <c r="M26" s="83"/>
    </row>
    <row r="27" spans="1:11" ht="15" customHeight="1">
      <c r="A27" s="216" t="s">
        <v>525</v>
      </c>
      <c r="B27" s="5"/>
      <c r="C27" s="5"/>
      <c r="D27" s="782" t="s">
        <v>143</v>
      </c>
      <c r="E27" s="415"/>
      <c r="F27" s="415"/>
      <c r="G27" s="415"/>
      <c r="H27" s="415"/>
      <c r="I27" s="415"/>
      <c r="J27" s="415"/>
      <c r="K27" s="416"/>
    </row>
    <row r="28" spans="1:17" ht="15" customHeight="1">
      <c r="A28" s="703" t="s">
        <v>288</v>
      </c>
      <c r="B28" s="704"/>
      <c r="C28" s="39"/>
      <c r="D28" s="301" t="s">
        <v>293</v>
      </c>
      <c r="E28" s="259"/>
      <c r="F28" s="259"/>
      <c r="G28" s="259"/>
      <c r="H28" s="259"/>
      <c r="I28" s="259"/>
      <c r="J28" s="259"/>
      <c r="K28" s="299"/>
      <c r="L28" s="81"/>
      <c r="M28" s="81"/>
      <c r="N28" s="81"/>
      <c r="O28" s="119"/>
      <c r="Q28" s="3" t="s">
        <v>164</v>
      </c>
    </row>
    <row r="29" spans="1:16" ht="15" customHeight="1">
      <c r="A29" s="703" t="s">
        <v>440</v>
      </c>
      <c r="B29" s="704"/>
      <c r="C29" s="26"/>
      <c r="D29" s="210" t="s">
        <v>494</v>
      </c>
      <c r="E29" s="211"/>
      <c r="F29" s="211"/>
      <c r="G29" s="211"/>
      <c r="H29" s="211"/>
      <c r="I29" s="211"/>
      <c r="J29" s="211"/>
      <c r="K29" s="212"/>
      <c r="L29" s="81"/>
      <c r="M29" s="81"/>
      <c r="N29" s="81"/>
      <c r="P29" s="72"/>
    </row>
    <row r="30" spans="1:14" ht="15" customHeight="1">
      <c r="A30" s="522" t="s">
        <v>289</v>
      </c>
      <c r="B30" s="529"/>
      <c r="C30" s="40"/>
      <c r="D30" s="205" t="s">
        <v>292</v>
      </c>
      <c r="E30" s="207"/>
      <c r="F30" s="207"/>
      <c r="G30" s="207"/>
      <c r="H30" s="207"/>
      <c r="I30" s="207"/>
      <c r="J30" s="207"/>
      <c r="K30" s="208"/>
      <c r="L30" s="81"/>
      <c r="M30" s="81"/>
      <c r="N30" s="81"/>
    </row>
    <row r="31" spans="1:20" ht="15" customHeight="1">
      <c r="A31" s="506"/>
      <c r="B31" s="530"/>
      <c r="C31" s="64"/>
      <c r="D31" s="577" t="s">
        <v>472</v>
      </c>
      <c r="E31" s="578"/>
      <c r="F31" s="578"/>
      <c r="G31" s="578"/>
      <c r="H31" s="578"/>
      <c r="I31" s="578"/>
      <c r="J31" s="578"/>
      <c r="K31" s="579"/>
      <c r="L31" s="81"/>
      <c r="M31" s="81"/>
      <c r="N31" s="81"/>
      <c r="O31" s="774" t="s">
        <v>103</v>
      </c>
      <c r="P31" s="775"/>
      <c r="Q31" s="775"/>
      <c r="R31" s="775"/>
      <c r="S31" s="775"/>
      <c r="T31" s="775"/>
    </row>
    <row r="32" spans="1:20" ht="15" customHeight="1">
      <c r="A32" s="507"/>
      <c r="B32" s="531"/>
      <c r="C32" s="90"/>
      <c r="D32" s="213" t="s">
        <v>486</v>
      </c>
      <c r="E32" s="160"/>
      <c r="F32" s="160"/>
      <c r="G32" s="160"/>
      <c r="H32" s="160"/>
      <c r="I32" s="160"/>
      <c r="J32" s="160"/>
      <c r="K32" s="162"/>
      <c r="L32" s="81"/>
      <c r="M32" s="81"/>
      <c r="N32" s="81"/>
      <c r="O32" s="775"/>
      <c r="P32" s="775"/>
      <c r="Q32" s="775"/>
      <c r="R32" s="775"/>
      <c r="S32" s="775"/>
      <c r="T32" s="775"/>
    </row>
    <row r="33" spans="1:14" ht="15" customHeight="1">
      <c r="A33" s="522" t="s">
        <v>485</v>
      </c>
      <c r="B33" s="719"/>
      <c r="C33" s="44"/>
      <c r="D33" s="205" t="s">
        <v>291</v>
      </c>
      <c r="E33" s="207"/>
      <c r="F33" s="207"/>
      <c r="G33" s="207"/>
      <c r="H33" s="207"/>
      <c r="I33" s="207"/>
      <c r="J33" s="207"/>
      <c r="K33" s="208"/>
      <c r="L33" s="81"/>
      <c r="M33" s="81"/>
      <c r="N33" s="81"/>
    </row>
    <row r="34" spans="1:14" ht="15" customHeight="1">
      <c r="A34" s="506"/>
      <c r="B34" s="505"/>
      <c r="C34" s="45"/>
      <c r="D34" s="273" t="s">
        <v>290</v>
      </c>
      <c r="E34" s="271"/>
      <c r="F34" s="271"/>
      <c r="G34" s="271"/>
      <c r="H34" s="271"/>
      <c r="I34" s="271"/>
      <c r="J34" s="271"/>
      <c r="K34" s="272"/>
      <c r="L34" s="81"/>
      <c r="M34" s="81"/>
      <c r="N34" s="81"/>
    </row>
    <row r="35" spans="1:14" ht="15" customHeight="1">
      <c r="A35" s="507"/>
      <c r="B35" s="508"/>
      <c r="C35" s="307"/>
      <c r="D35" s="210" t="s">
        <v>308</v>
      </c>
      <c r="E35" s="211"/>
      <c r="F35" s="211"/>
      <c r="G35" s="211"/>
      <c r="H35" s="211"/>
      <c r="I35" s="211"/>
      <c r="J35" s="211"/>
      <c r="K35" s="212"/>
      <c r="L35" s="81"/>
      <c r="M35" s="81"/>
      <c r="N35" s="81"/>
    </row>
    <row r="36" spans="1:14" ht="15" customHeight="1">
      <c r="A36" s="214"/>
      <c r="B36" s="188"/>
      <c r="C36" s="29"/>
      <c r="D36" s="83"/>
      <c r="E36" s="81"/>
      <c r="F36" s="81"/>
      <c r="G36" s="81"/>
      <c r="H36" s="81"/>
      <c r="I36" s="81"/>
      <c r="J36" s="81"/>
      <c r="K36" s="81"/>
      <c r="L36" s="81"/>
      <c r="M36" s="81"/>
      <c r="N36" s="81"/>
    </row>
    <row r="37" spans="1:13" ht="15" customHeight="1">
      <c r="A37" s="3" t="s">
        <v>15</v>
      </c>
      <c r="C37" s="264"/>
      <c r="G37" s="168"/>
      <c r="I37" s="83"/>
      <c r="J37" s="83"/>
      <c r="K37" s="83"/>
      <c r="L37" s="83"/>
      <c r="M37" s="83"/>
    </row>
    <row r="38" spans="1:13" ht="15" customHeight="1">
      <c r="A38" s="3" t="s">
        <v>16</v>
      </c>
      <c r="F38" s="92"/>
      <c r="H38" s="83"/>
      <c r="I38" s="83"/>
      <c r="J38" s="83"/>
      <c r="K38" s="83"/>
      <c r="L38" s="83"/>
      <c r="M38" s="83"/>
    </row>
    <row r="39" spans="1:15" ht="15" customHeight="1">
      <c r="A39" s="308" t="s">
        <v>526</v>
      </c>
      <c r="B39" s="760" t="s">
        <v>321</v>
      </c>
      <c r="C39" s="190"/>
      <c r="D39" s="722" t="s">
        <v>426</v>
      </c>
      <c r="E39" s="711" t="s">
        <v>428</v>
      </c>
      <c r="F39" s="712"/>
      <c r="G39" s="722" t="s">
        <v>429</v>
      </c>
      <c r="H39" s="711" t="s">
        <v>437</v>
      </c>
      <c r="I39" s="712"/>
      <c r="J39" s="722" t="s">
        <v>320</v>
      </c>
      <c r="K39" s="260" t="s">
        <v>318</v>
      </c>
      <c r="L39" s="50"/>
      <c r="M39" s="83"/>
      <c r="O39" s="279"/>
    </row>
    <row r="40" spans="1:13" ht="15" customHeight="1">
      <c r="A40" s="309"/>
      <c r="B40" s="714"/>
      <c r="C40" s="191"/>
      <c r="D40" s="723"/>
      <c r="E40" s="713"/>
      <c r="F40" s="714"/>
      <c r="G40" s="758"/>
      <c r="H40" s="776"/>
      <c r="I40" s="714"/>
      <c r="J40" s="758"/>
      <c r="K40" s="770" t="s">
        <v>438</v>
      </c>
      <c r="L40" s="50"/>
      <c r="M40" s="83"/>
    </row>
    <row r="41" spans="1:15" ht="15" customHeight="1">
      <c r="A41" s="311" t="s">
        <v>367</v>
      </c>
      <c r="B41" s="714"/>
      <c r="C41" s="192" t="s">
        <v>111</v>
      </c>
      <c r="D41" s="192" t="s">
        <v>427</v>
      </c>
      <c r="E41" s="715"/>
      <c r="F41" s="716"/>
      <c r="G41" s="759"/>
      <c r="H41" s="777"/>
      <c r="I41" s="716"/>
      <c r="J41" s="759"/>
      <c r="K41" s="771"/>
      <c r="L41" s="50"/>
      <c r="M41" s="83"/>
      <c r="O41" s="72" t="s">
        <v>332</v>
      </c>
    </row>
    <row r="42" spans="1:15" ht="15" customHeight="1">
      <c r="A42" s="720">
        <v>3</v>
      </c>
      <c r="B42" s="761"/>
      <c r="C42" s="172" t="s">
        <v>323</v>
      </c>
      <c r="D42" s="252"/>
      <c r="E42" s="785"/>
      <c r="F42" s="786"/>
      <c r="G42" s="284">
        <f>IF(D42="","",G47)</f>
      </c>
      <c r="H42" s="778"/>
      <c r="I42" s="779"/>
      <c r="J42" s="705"/>
      <c r="K42" s="315"/>
      <c r="L42" s="169"/>
      <c r="M42" s="83"/>
      <c r="O42" s="189" t="s">
        <v>380</v>
      </c>
    </row>
    <row r="43" spans="1:15" ht="15" customHeight="1">
      <c r="A43" s="721"/>
      <c r="B43" s="762"/>
      <c r="C43" s="163" t="s">
        <v>324</v>
      </c>
      <c r="D43" s="251"/>
      <c r="E43" s="707"/>
      <c r="F43" s="708"/>
      <c r="G43" s="285">
        <f>IF(D43="","",G47)</f>
      </c>
      <c r="H43" s="724"/>
      <c r="I43" s="725"/>
      <c r="J43" s="706"/>
      <c r="K43" s="315"/>
      <c r="L43" s="169"/>
      <c r="M43" s="83"/>
      <c r="O43" s="3" t="s">
        <v>396</v>
      </c>
    </row>
    <row r="44" spans="1:15" ht="15" customHeight="1">
      <c r="A44" s="753">
        <v>2</v>
      </c>
      <c r="B44" s="756"/>
      <c r="C44" s="163" t="s">
        <v>323</v>
      </c>
      <c r="D44" s="251"/>
      <c r="E44" s="707"/>
      <c r="F44" s="708"/>
      <c r="G44" s="285">
        <f>IF(D44="","",G47)</f>
      </c>
      <c r="H44" s="724"/>
      <c r="I44" s="725"/>
      <c r="J44" s="709"/>
      <c r="K44" s="315"/>
      <c r="L44" s="169"/>
      <c r="M44" s="83"/>
      <c r="O44" s="255"/>
    </row>
    <row r="45" spans="1:15" ht="15" customHeight="1">
      <c r="A45" s="755"/>
      <c r="B45" s="784"/>
      <c r="C45" s="163" t="s">
        <v>324</v>
      </c>
      <c r="D45" s="251"/>
      <c r="E45" s="707"/>
      <c r="F45" s="708"/>
      <c r="G45" s="285">
        <f>IF(D45="","",G47)</f>
      </c>
      <c r="H45" s="724"/>
      <c r="I45" s="725"/>
      <c r="J45" s="710"/>
      <c r="K45" s="315"/>
      <c r="L45" s="169"/>
      <c r="M45" s="83"/>
      <c r="O45" s="255"/>
    </row>
    <row r="46" spans="1:15" ht="15" customHeight="1">
      <c r="A46" s="753">
        <v>1</v>
      </c>
      <c r="B46" s="756"/>
      <c r="C46" s="163" t="s">
        <v>323</v>
      </c>
      <c r="D46" s="251"/>
      <c r="E46" s="707"/>
      <c r="F46" s="708"/>
      <c r="G46" s="285">
        <f>IF(G47="","",G47)</f>
      </c>
      <c r="H46" s="724"/>
      <c r="I46" s="725"/>
      <c r="J46" s="709"/>
      <c r="K46" s="315"/>
      <c r="L46" s="169"/>
      <c r="M46" s="83"/>
      <c r="O46" s="317"/>
    </row>
    <row r="47" spans="1:15" ht="15" customHeight="1">
      <c r="A47" s="754"/>
      <c r="B47" s="757"/>
      <c r="C47" s="165" t="s">
        <v>324</v>
      </c>
      <c r="D47" s="202"/>
      <c r="E47" s="729"/>
      <c r="F47" s="343"/>
      <c r="G47" s="202"/>
      <c r="H47" s="768"/>
      <c r="I47" s="769"/>
      <c r="J47" s="781"/>
      <c r="K47" s="316"/>
      <c r="L47" s="169"/>
      <c r="M47" s="50"/>
      <c r="O47" s="318"/>
    </row>
    <row r="48" spans="1:13" ht="15" customHeight="1">
      <c r="A48" s="701" t="s">
        <v>551</v>
      </c>
      <c r="B48" s="702"/>
      <c r="C48" s="702"/>
      <c r="D48" s="702"/>
      <c r="E48" s="702"/>
      <c r="F48" s="702"/>
      <c r="G48" s="702"/>
      <c r="H48" s="702"/>
      <c r="I48" s="702"/>
      <c r="J48" s="702"/>
      <c r="K48" s="702"/>
      <c r="L48" s="83"/>
      <c r="M48" s="83"/>
    </row>
    <row r="49" spans="1:13" ht="15" customHeight="1">
      <c r="A49" s="516"/>
      <c r="B49" s="516"/>
      <c r="C49" s="516"/>
      <c r="D49" s="516"/>
      <c r="E49" s="516"/>
      <c r="F49" s="516"/>
      <c r="G49" s="516"/>
      <c r="H49" s="516"/>
      <c r="I49" s="516"/>
      <c r="J49" s="516"/>
      <c r="K49" s="516"/>
      <c r="L49" s="83"/>
      <c r="M49" s="83" t="s">
        <v>503</v>
      </c>
    </row>
    <row r="50" spans="5:13" ht="15" customHeight="1">
      <c r="E50" s="362" t="s">
        <v>283</v>
      </c>
      <c r="F50" s="688"/>
      <c r="G50" s="94"/>
      <c r="H50" s="83"/>
      <c r="I50" s="83"/>
      <c r="J50" s="83"/>
      <c r="K50" s="83"/>
      <c r="L50" s="83"/>
      <c r="M50" s="83"/>
    </row>
    <row r="51" spans="2:13" ht="15" customHeight="1">
      <c r="B51" s="3" t="s">
        <v>425</v>
      </c>
      <c r="E51" s="222"/>
      <c r="F51" s="81"/>
      <c r="G51" s="94"/>
      <c r="H51" s="83"/>
      <c r="I51" s="83"/>
      <c r="J51" s="83"/>
      <c r="K51" s="83"/>
      <c r="L51" s="83"/>
      <c r="M51" s="83"/>
    </row>
    <row r="52" spans="1:13" ht="15" customHeight="1">
      <c r="A52" s="3" t="s">
        <v>331</v>
      </c>
      <c r="J52" s="83"/>
      <c r="K52" s="83"/>
      <c r="L52" s="180"/>
      <c r="M52" s="83"/>
    </row>
    <row r="53" spans="1:13" ht="15" customHeight="1">
      <c r="A53" s="163" t="s">
        <v>111</v>
      </c>
      <c r="B53" s="717" t="s">
        <v>319</v>
      </c>
      <c r="C53" s="492"/>
      <c r="D53" s="419" t="s">
        <v>36</v>
      </c>
      <c r="E53" s="419" t="s">
        <v>37</v>
      </c>
      <c r="F53" s="717" t="s">
        <v>240</v>
      </c>
      <c r="G53" s="718"/>
      <c r="H53" s="717" t="s">
        <v>242</v>
      </c>
      <c r="I53" s="718"/>
      <c r="J53" s="717" t="s">
        <v>243</v>
      </c>
      <c r="K53" s="718"/>
      <c r="L53" s="83"/>
      <c r="M53" s="83"/>
    </row>
    <row r="54" spans="1:13" ht="15" customHeight="1">
      <c r="A54" s="163"/>
      <c r="B54" s="717" t="s">
        <v>239</v>
      </c>
      <c r="C54" s="492"/>
      <c r="D54" s="419"/>
      <c r="E54" s="419"/>
      <c r="F54" s="717" t="s">
        <v>241</v>
      </c>
      <c r="G54" s="718"/>
      <c r="H54" s="717" t="s">
        <v>244</v>
      </c>
      <c r="I54" s="718"/>
      <c r="J54" s="717" t="s">
        <v>543</v>
      </c>
      <c r="K54" s="718"/>
      <c r="L54" s="83"/>
      <c r="M54" s="83"/>
    </row>
    <row r="55" spans="1:17" ht="15" customHeight="1">
      <c r="A55" s="163" t="s">
        <v>323</v>
      </c>
      <c r="B55" s="61">
        <f>+IF(N55=1,D46,D44)</f>
        <v>0</v>
      </c>
      <c r="D55" s="246">
        <f>+IF(N55=1,E46,IF(N55=2,E44,""))</f>
      </c>
      <c r="E55" s="246">
        <f>+IF(N55=1,G46,G44)</f>
      </c>
      <c r="F55" s="766">
        <f>+IF(N55=1,H46,H44)</f>
        <v>0</v>
      </c>
      <c r="G55" s="767"/>
      <c r="H55" s="493">
        <f>+IF(N55=1,J46,J44)</f>
        <v>0</v>
      </c>
      <c r="I55" s="494"/>
      <c r="J55" s="766">
        <f>+IF(N55=1,K46,K44)</f>
        <v>0</v>
      </c>
      <c r="K55" s="767"/>
      <c r="L55" s="83"/>
      <c r="M55" s="83"/>
      <c r="N55" s="181">
        <f>+チェックリスト!R17</f>
        <v>0</v>
      </c>
      <c r="O55" s="3" t="s">
        <v>267</v>
      </c>
      <c r="Q55" s="71" t="s">
        <v>511</v>
      </c>
    </row>
    <row r="56" spans="1:13" ht="15" customHeight="1">
      <c r="A56" s="163" t="s">
        <v>324</v>
      </c>
      <c r="B56" s="217">
        <f>+IF(N55=1,D47,D45)</f>
        <v>0</v>
      </c>
      <c r="C56" s="7"/>
      <c r="D56" s="247">
        <f>+IF(N55=1,E47,IF(N55=2,E45,""))</f>
      </c>
      <c r="E56" s="247">
        <f>+IF(N55=1,G47,G45)</f>
      </c>
      <c r="F56" s="764">
        <f>+IF(N55=1,H47,H45)</f>
        <v>0</v>
      </c>
      <c r="G56" s="765"/>
      <c r="H56" s="772"/>
      <c r="I56" s="773"/>
      <c r="J56" s="764">
        <f>+IF(N55=1,K47,K45)</f>
        <v>0</v>
      </c>
      <c r="K56" s="765"/>
      <c r="L56" s="83"/>
      <c r="M56" s="83"/>
    </row>
    <row r="57" spans="5:13" ht="15" customHeight="1">
      <c r="E57" s="222"/>
      <c r="F57" s="81"/>
      <c r="G57" s="94"/>
      <c r="H57" s="83"/>
      <c r="I57" s="83"/>
      <c r="J57" s="83"/>
      <c r="K57" s="83"/>
      <c r="L57" s="83"/>
      <c r="M57" s="83"/>
    </row>
    <row r="58" spans="1:12" ht="15" customHeight="1">
      <c r="A58" s="2" t="s">
        <v>327</v>
      </c>
      <c r="B58" s="2"/>
      <c r="C58" s="2"/>
      <c r="D58" s="2"/>
      <c r="E58" s="2"/>
      <c r="F58" s="2"/>
      <c r="G58" s="2"/>
      <c r="H58" s="2"/>
      <c r="I58" s="2"/>
      <c r="J58" s="2"/>
      <c r="K58" s="2"/>
      <c r="L58" s="2"/>
    </row>
    <row r="59" spans="2:12" ht="15" customHeight="1">
      <c r="B59" s="2"/>
      <c r="C59" s="2"/>
      <c r="D59" s="700" t="s">
        <v>210</v>
      </c>
      <c r="E59" s="700"/>
      <c r="F59" s="700" t="s">
        <v>211</v>
      </c>
      <c r="G59" s="700"/>
      <c r="H59" s="402" t="s">
        <v>212</v>
      </c>
      <c r="I59" s="402"/>
      <c r="J59" s="2"/>
      <c r="K59" s="2"/>
      <c r="L59" s="2"/>
    </row>
    <row r="60" spans="1:12" ht="15" customHeight="1">
      <c r="A60" s="2" t="s">
        <v>213</v>
      </c>
      <c r="C60" s="2" t="s">
        <v>512</v>
      </c>
      <c r="D60" s="83">
        <v>0.28</v>
      </c>
      <c r="E60" s="83"/>
      <c r="F60" s="83">
        <v>0.4</v>
      </c>
      <c r="G60" s="83"/>
      <c r="H60" s="83">
        <v>0.64</v>
      </c>
      <c r="I60" s="83"/>
      <c r="J60" s="2"/>
      <c r="K60" s="2"/>
      <c r="L60" s="2"/>
    </row>
    <row r="61" spans="1:12" ht="15" customHeight="1">
      <c r="A61" s="2" t="s">
        <v>214</v>
      </c>
      <c r="C61" s="2" t="s">
        <v>215</v>
      </c>
      <c r="D61" s="2">
        <v>0.37</v>
      </c>
      <c r="F61" s="2">
        <v>0.53</v>
      </c>
      <c r="H61" s="2">
        <v>0.78</v>
      </c>
      <c r="I61" s="2"/>
      <c r="J61" s="2"/>
      <c r="K61" s="2"/>
      <c r="L61" s="2"/>
    </row>
    <row r="62" spans="1:12" ht="15" customHeight="1">
      <c r="A62" s="2"/>
      <c r="C62" s="2" t="s">
        <v>216</v>
      </c>
      <c r="D62" s="2">
        <v>0.83</v>
      </c>
      <c r="F62" s="2">
        <v>1.06</v>
      </c>
      <c r="H62" s="2">
        <v>1.41</v>
      </c>
      <c r="I62" s="2"/>
      <c r="J62" s="2"/>
      <c r="K62" s="2"/>
      <c r="L62" s="2"/>
    </row>
    <row r="63" spans="1:12" ht="15" customHeight="1">
      <c r="A63" s="2" t="s">
        <v>217</v>
      </c>
      <c r="C63" s="2" t="s">
        <v>218</v>
      </c>
      <c r="D63" s="2">
        <v>0.43</v>
      </c>
      <c r="F63" s="2">
        <v>0.62</v>
      </c>
      <c r="H63" s="2">
        <v>0.91</v>
      </c>
      <c r="I63" s="2"/>
      <c r="J63" s="2"/>
      <c r="K63" s="2"/>
      <c r="L63" s="2"/>
    </row>
    <row r="64" spans="2:12" ht="15" customHeight="1">
      <c r="B64" s="2"/>
      <c r="C64" s="2" t="s">
        <v>215</v>
      </c>
      <c r="D64" s="2">
        <v>0.98</v>
      </c>
      <c r="F64" s="2">
        <v>1.25</v>
      </c>
      <c r="H64" s="2">
        <v>1.59</v>
      </c>
      <c r="I64" s="2"/>
      <c r="J64" s="2"/>
      <c r="K64" s="2"/>
      <c r="L64" s="2"/>
    </row>
    <row r="65" spans="2:12" ht="15" customHeight="1">
      <c r="B65" s="2"/>
      <c r="C65" s="2" t="s">
        <v>216</v>
      </c>
      <c r="D65" s="2">
        <v>1.34</v>
      </c>
      <c r="F65" s="2">
        <v>1.66</v>
      </c>
      <c r="H65" s="2">
        <v>2.07</v>
      </c>
      <c r="I65" s="2"/>
      <c r="J65" s="2"/>
      <c r="K65" s="2"/>
      <c r="L65" s="2"/>
    </row>
    <row r="66" spans="2:12" ht="15" customHeight="1">
      <c r="B66" s="2"/>
      <c r="C66" s="2"/>
      <c r="D66" s="2"/>
      <c r="E66" s="2"/>
      <c r="F66" s="2"/>
      <c r="G66" s="2"/>
      <c r="H66" s="2"/>
      <c r="I66" s="2"/>
      <c r="J66" s="2"/>
      <c r="K66" s="2"/>
      <c r="L66" s="2"/>
    </row>
    <row r="67" spans="1:12" ht="15" customHeight="1">
      <c r="A67" s="3" t="s">
        <v>394</v>
      </c>
      <c r="L67" s="159"/>
    </row>
    <row r="68" spans="1:12" ht="15" customHeight="1">
      <c r="A68" s="2" t="s">
        <v>395</v>
      </c>
      <c r="L68" s="159"/>
    </row>
    <row r="69" spans="1:12" ht="15" customHeight="1">
      <c r="A69" s="2" t="s">
        <v>303</v>
      </c>
      <c r="L69" s="159"/>
    </row>
    <row r="70" spans="1:12" ht="15" customHeight="1">
      <c r="A70" s="752" t="s">
        <v>391</v>
      </c>
      <c r="B70" s="533"/>
      <c r="C70" s="533"/>
      <c r="D70" s="533"/>
      <c r="E70" s="533"/>
      <c r="F70" s="533"/>
      <c r="G70" s="533"/>
      <c r="H70" s="533"/>
      <c r="I70" s="533"/>
      <c r="J70" s="533"/>
      <c r="K70" s="533"/>
      <c r="L70" s="159"/>
    </row>
    <row r="71" spans="1:12" ht="15" customHeight="1">
      <c r="A71" s="533"/>
      <c r="B71" s="533"/>
      <c r="C71" s="533"/>
      <c r="D71" s="533"/>
      <c r="E71" s="533"/>
      <c r="F71" s="533"/>
      <c r="G71" s="533"/>
      <c r="H71" s="533"/>
      <c r="I71" s="533"/>
      <c r="J71" s="533"/>
      <c r="K71" s="533"/>
      <c r="L71" s="159"/>
    </row>
    <row r="72" spans="1:12" ht="15" customHeight="1">
      <c r="A72" s="2" t="s">
        <v>266</v>
      </c>
      <c r="L72" s="159"/>
    </row>
    <row r="73" spans="1:12" ht="15" customHeight="1">
      <c r="A73" s="2" t="s">
        <v>392</v>
      </c>
      <c r="B73" s="2"/>
      <c r="C73" s="2"/>
      <c r="D73" s="2"/>
      <c r="E73" s="2"/>
      <c r="F73" s="2"/>
      <c r="G73" s="2"/>
      <c r="H73" s="2"/>
      <c r="I73" s="2"/>
      <c r="L73" s="159"/>
    </row>
    <row r="74" spans="1:12" ht="15" customHeight="1">
      <c r="A74" s="2" t="s">
        <v>393</v>
      </c>
      <c r="B74" s="2"/>
      <c r="C74" s="2"/>
      <c r="D74" s="2"/>
      <c r="E74" s="2"/>
      <c r="F74" s="2"/>
      <c r="G74" s="2"/>
      <c r="H74" s="2"/>
      <c r="I74" s="2"/>
      <c r="L74" s="159"/>
    </row>
    <row r="75" spans="1:12" ht="15" customHeight="1">
      <c r="A75" s="677" t="s">
        <v>390</v>
      </c>
      <c r="B75" s="533"/>
      <c r="C75" s="533"/>
      <c r="D75" s="533"/>
      <c r="E75" s="533"/>
      <c r="F75" s="533"/>
      <c r="G75" s="533"/>
      <c r="H75" s="533"/>
      <c r="I75" s="533"/>
      <c r="J75" s="533"/>
      <c r="K75" s="533"/>
      <c r="L75" s="159"/>
    </row>
    <row r="76" spans="1:12" ht="15" customHeight="1">
      <c r="A76" s="533"/>
      <c r="B76" s="533"/>
      <c r="C76" s="533"/>
      <c r="D76" s="533"/>
      <c r="E76" s="533"/>
      <c r="F76" s="533"/>
      <c r="G76" s="533"/>
      <c r="H76" s="533"/>
      <c r="I76" s="533"/>
      <c r="J76" s="533"/>
      <c r="K76" s="533"/>
      <c r="L76" s="159"/>
    </row>
    <row r="77" spans="1:12" ht="15" customHeight="1">
      <c r="A77" s="319"/>
      <c r="B77" s="81"/>
      <c r="C77" s="81"/>
      <c r="D77" s="81"/>
      <c r="E77" s="81"/>
      <c r="F77" s="81"/>
      <c r="G77" s="81"/>
      <c r="H77" s="81"/>
      <c r="I77" s="81"/>
      <c r="J77" s="81"/>
      <c r="K77" s="81"/>
      <c r="L77" s="159"/>
    </row>
    <row r="78" spans="1:12" ht="15" customHeight="1">
      <c r="A78" s="81"/>
      <c r="B78" s="81"/>
      <c r="C78" s="81"/>
      <c r="D78" s="81"/>
      <c r="E78" s="81"/>
      <c r="F78" s="81"/>
      <c r="G78" s="81"/>
      <c r="H78" s="81"/>
      <c r="I78" s="81"/>
      <c r="J78" s="81"/>
      <c r="K78" s="81"/>
      <c r="L78" s="159"/>
    </row>
    <row r="79" spans="1:12" ht="15" customHeight="1">
      <c r="A79" s="783" t="s">
        <v>389</v>
      </c>
      <c r="B79" s="533"/>
      <c r="C79" s="533"/>
      <c r="D79" s="533"/>
      <c r="E79" s="533"/>
      <c r="F79" s="533"/>
      <c r="G79" s="533"/>
      <c r="H79" s="533"/>
      <c r="I79" s="533"/>
      <c r="J79" s="533"/>
      <c r="K79" s="533"/>
      <c r="L79" s="159"/>
    </row>
    <row r="80" spans="1:12" ht="15" customHeight="1">
      <c r="A80" s="533"/>
      <c r="B80" s="533"/>
      <c r="C80" s="533"/>
      <c r="D80" s="533"/>
      <c r="E80" s="533"/>
      <c r="F80" s="533"/>
      <c r="G80" s="533"/>
      <c r="H80" s="533"/>
      <c r="I80" s="533"/>
      <c r="J80" s="533"/>
      <c r="K80" s="533"/>
      <c r="L80" s="159"/>
    </row>
    <row r="81" spans="1:12" ht="15" customHeight="1">
      <c r="A81" s="780" t="s">
        <v>458</v>
      </c>
      <c r="B81" s="516"/>
      <c r="C81" s="516"/>
      <c r="D81" s="516"/>
      <c r="E81" s="516"/>
      <c r="F81" s="516"/>
      <c r="G81" s="516"/>
      <c r="H81" s="516"/>
      <c r="I81" s="516"/>
      <c r="J81" s="516"/>
      <c r="K81" s="516"/>
      <c r="L81" s="159"/>
    </row>
    <row r="82" spans="1:11" ht="15" customHeight="1">
      <c r="A82" s="516"/>
      <c r="B82" s="516"/>
      <c r="C82" s="516"/>
      <c r="D82" s="516"/>
      <c r="E82" s="516"/>
      <c r="F82" s="516"/>
      <c r="G82" s="516"/>
      <c r="H82" s="516"/>
      <c r="I82" s="516"/>
      <c r="J82" s="516"/>
      <c r="K82" s="516"/>
    </row>
    <row r="85" spans="1:7" ht="15" customHeight="1">
      <c r="A85" s="2" t="s">
        <v>513</v>
      </c>
      <c r="B85" s="2"/>
      <c r="C85" s="2"/>
      <c r="D85" s="2"/>
      <c r="E85" s="2"/>
      <c r="F85" s="2"/>
      <c r="G85" s="2"/>
    </row>
    <row r="86" spans="2:7" ht="15" customHeight="1">
      <c r="B86" s="2"/>
      <c r="C86" s="2"/>
      <c r="D86" s="700" t="s">
        <v>210</v>
      </c>
      <c r="E86" s="700"/>
      <c r="F86" s="700" t="s">
        <v>211</v>
      </c>
      <c r="G86" s="700"/>
    </row>
    <row r="87" spans="1:7" ht="15" customHeight="1">
      <c r="A87" s="2" t="s">
        <v>213</v>
      </c>
      <c r="C87" s="2"/>
      <c r="D87" s="83">
        <v>11</v>
      </c>
      <c r="E87" s="83"/>
      <c r="F87" s="83">
        <v>15</v>
      </c>
      <c r="G87" s="83"/>
    </row>
    <row r="88" spans="1:6" ht="15" customHeight="1">
      <c r="A88" s="2" t="s">
        <v>214</v>
      </c>
      <c r="C88" s="2" t="s">
        <v>215</v>
      </c>
      <c r="D88" s="2">
        <v>15</v>
      </c>
      <c r="F88" s="2">
        <v>21</v>
      </c>
    </row>
    <row r="89" spans="1:6" ht="15" customHeight="1">
      <c r="A89" s="2"/>
      <c r="C89" s="2" t="s">
        <v>216</v>
      </c>
      <c r="D89" s="2">
        <v>29</v>
      </c>
      <c r="F89" s="2">
        <v>33</v>
      </c>
    </row>
    <row r="90" spans="1:6" ht="15" customHeight="1">
      <c r="A90" s="2" t="s">
        <v>217</v>
      </c>
      <c r="C90" s="2" t="s">
        <v>218</v>
      </c>
      <c r="D90" s="2">
        <v>18</v>
      </c>
      <c r="F90" s="2">
        <v>24</v>
      </c>
    </row>
    <row r="91" spans="2:6" ht="15" customHeight="1">
      <c r="B91" s="2"/>
      <c r="C91" s="2" t="s">
        <v>215</v>
      </c>
      <c r="D91" s="2">
        <v>34</v>
      </c>
      <c r="F91" s="2">
        <v>39</v>
      </c>
    </row>
    <row r="92" spans="2:6" ht="15" customHeight="1">
      <c r="B92" s="2"/>
      <c r="C92" s="2" t="s">
        <v>216</v>
      </c>
      <c r="D92" s="2">
        <v>46</v>
      </c>
      <c r="F92" s="2">
        <v>50</v>
      </c>
    </row>
    <row r="93" ht="15" customHeight="1">
      <c r="A93" s="3" t="s">
        <v>518</v>
      </c>
    </row>
    <row r="94" spans="4:8" ht="15" customHeight="1">
      <c r="D94" s="3" t="s">
        <v>517</v>
      </c>
      <c r="H94" s="3" t="s">
        <v>514</v>
      </c>
    </row>
    <row r="95" spans="4:11" ht="15" customHeight="1">
      <c r="D95" s="700" t="s">
        <v>210</v>
      </c>
      <c r="E95" s="700"/>
      <c r="F95" s="700" t="s">
        <v>211</v>
      </c>
      <c r="G95" s="700"/>
      <c r="H95" s="700" t="s">
        <v>210</v>
      </c>
      <c r="I95" s="700"/>
      <c r="J95" s="700" t="s">
        <v>211</v>
      </c>
      <c r="K95" s="700"/>
    </row>
    <row r="96" spans="1:10" ht="15" customHeight="1">
      <c r="A96" s="2" t="s">
        <v>213</v>
      </c>
      <c r="C96" s="2"/>
      <c r="D96" s="310">
        <f aca="true" t="shared" si="0" ref="D96:D101">+D87/100*1.96</f>
        <v>0.21559999999999999</v>
      </c>
      <c r="E96" s="310"/>
      <c r="F96" s="310">
        <f aca="true" t="shared" si="1" ref="F96:F101">+F87/100*1.96</f>
        <v>0.294</v>
      </c>
      <c r="G96" s="50"/>
      <c r="H96" s="283">
        <f aca="true" t="shared" si="2" ref="H96:H101">+D60/D96</f>
        <v>1.298701298701299</v>
      </c>
      <c r="J96" s="283">
        <f aca="true" t="shared" si="3" ref="J96:J101">+F60/F96</f>
        <v>1.360544217687075</v>
      </c>
    </row>
    <row r="97" spans="1:10" ht="15" customHeight="1">
      <c r="A97" s="2" t="s">
        <v>214</v>
      </c>
      <c r="C97" s="2" t="s">
        <v>215</v>
      </c>
      <c r="D97" s="310">
        <f t="shared" si="0"/>
        <v>0.294</v>
      </c>
      <c r="E97" s="310"/>
      <c r="F97" s="310">
        <f t="shared" si="1"/>
        <v>0.41159999999999997</v>
      </c>
      <c r="H97" s="283">
        <f t="shared" si="2"/>
        <v>1.2585034013605443</v>
      </c>
      <c r="J97" s="283">
        <f t="shared" si="3"/>
        <v>1.2876579203109817</v>
      </c>
    </row>
    <row r="98" spans="1:10" ht="15" customHeight="1">
      <c r="A98" s="2"/>
      <c r="C98" s="2" t="s">
        <v>216</v>
      </c>
      <c r="D98" s="310">
        <f t="shared" si="0"/>
        <v>0.5683999999999999</v>
      </c>
      <c r="E98" s="310"/>
      <c r="F98" s="310">
        <f t="shared" si="1"/>
        <v>0.6468</v>
      </c>
      <c r="H98" s="283">
        <f t="shared" si="2"/>
        <v>1.4602392681210417</v>
      </c>
      <c r="J98" s="283">
        <f t="shared" si="3"/>
        <v>1.6388373531230673</v>
      </c>
    </row>
    <row r="99" spans="1:10" ht="15" customHeight="1">
      <c r="A99" s="2" t="s">
        <v>217</v>
      </c>
      <c r="C99" s="2" t="s">
        <v>218</v>
      </c>
      <c r="D99" s="310">
        <f t="shared" si="0"/>
        <v>0.3528</v>
      </c>
      <c r="E99" s="310"/>
      <c r="F99" s="310">
        <f t="shared" si="1"/>
        <v>0.4704</v>
      </c>
      <c r="H99" s="283">
        <f t="shared" si="2"/>
        <v>1.2188208616780045</v>
      </c>
      <c r="J99" s="283">
        <f t="shared" si="3"/>
        <v>1.3180272108843538</v>
      </c>
    </row>
    <row r="100" spans="2:10" ht="15" customHeight="1">
      <c r="B100" s="2"/>
      <c r="C100" s="2" t="s">
        <v>215</v>
      </c>
      <c r="D100" s="310">
        <f t="shared" si="0"/>
        <v>0.6664</v>
      </c>
      <c r="E100" s="310"/>
      <c r="F100" s="310">
        <f t="shared" si="1"/>
        <v>0.7644</v>
      </c>
      <c r="H100" s="283">
        <f t="shared" si="2"/>
        <v>1.4705882352941175</v>
      </c>
      <c r="J100" s="283">
        <f t="shared" si="3"/>
        <v>1.6352694924123496</v>
      </c>
    </row>
    <row r="101" spans="2:10" ht="15" customHeight="1">
      <c r="B101" s="2"/>
      <c r="C101" s="2" t="s">
        <v>216</v>
      </c>
      <c r="D101" s="310">
        <f t="shared" si="0"/>
        <v>0.9016000000000001</v>
      </c>
      <c r="E101" s="310"/>
      <c r="F101" s="310">
        <f t="shared" si="1"/>
        <v>0.98</v>
      </c>
      <c r="H101" s="283">
        <f t="shared" si="2"/>
        <v>1.4862466725820762</v>
      </c>
      <c r="J101" s="283">
        <f t="shared" si="3"/>
        <v>1.693877551020408</v>
      </c>
    </row>
    <row r="103" ht="15" customHeight="1">
      <c r="A103" s="3" t="s">
        <v>515</v>
      </c>
    </row>
    <row r="104" ht="15" customHeight="1">
      <c r="A104" s="72" t="s">
        <v>516</v>
      </c>
    </row>
  </sheetData>
  <sheetProtection sheet="1" formatCells="0" formatColumns="0" formatRows="0"/>
  <mergeCells count="100">
    <mergeCell ref="A81:K82"/>
    <mergeCell ref="J46:J47"/>
    <mergeCell ref="D27:K27"/>
    <mergeCell ref="A75:K76"/>
    <mergeCell ref="A79:K80"/>
    <mergeCell ref="B53:C53"/>
    <mergeCell ref="B54:C54"/>
    <mergeCell ref="B44:B45"/>
    <mergeCell ref="J39:J41"/>
    <mergeCell ref="E42:F42"/>
    <mergeCell ref="J55:K55"/>
    <mergeCell ref="J56:K56"/>
    <mergeCell ref="H55:I56"/>
    <mergeCell ref="A4:D4"/>
    <mergeCell ref="O31:T32"/>
    <mergeCell ref="H39:I41"/>
    <mergeCell ref="H42:I42"/>
    <mergeCell ref="F12:H12"/>
    <mergeCell ref="G13:H13"/>
    <mergeCell ref="B24:K24"/>
    <mergeCell ref="B39:B41"/>
    <mergeCell ref="B42:B43"/>
    <mergeCell ref="B22:K22"/>
    <mergeCell ref="B25:K25"/>
    <mergeCell ref="F56:G56"/>
    <mergeCell ref="F55:G55"/>
    <mergeCell ref="D53:D54"/>
    <mergeCell ref="H47:I47"/>
    <mergeCell ref="K40:K41"/>
    <mergeCell ref="H46:I46"/>
    <mergeCell ref="A70:K71"/>
    <mergeCell ref="A46:A47"/>
    <mergeCell ref="A44:A45"/>
    <mergeCell ref="B46:B47"/>
    <mergeCell ref="H44:I44"/>
    <mergeCell ref="A16:K16"/>
    <mergeCell ref="B18:K18"/>
    <mergeCell ref="E45:F45"/>
    <mergeCell ref="G39:G41"/>
    <mergeCell ref="F59:G59"/>
    <mergeCell ref="J1:K1"/>
    <mergeCell ref="H2:K2"/>
    <mergeCell ref="F4:K4"/>
    <mergeCell ref="G5:K5"/>
    <mergeCell ref="G6:K6"/>
    <mergeCell ref="G7:K7"/>
    <mergeCell ref="J13:J14"/>
    <mergeCell ref="P9:W10"/>
    <mergeCell ref="P6:W7"/>
    <mergeCell ref="G8:K8"/>
    <mergeCell ref="G9:K9"/>
    <mergeCell ref="B9:D9"/>
    <mergeCell ref="B10:D10"/>
    <mergeCell ref="B11:D11"/>
    <mergeCell ref="E47:F47"/>
    <mergeCell ref="B6:D6"/>
    <mergeCell ref="B5:D5"/>
    <mergeCell ref="A12:D12"/>
    <mergeCell ref="B19:K19"/>
    <mergeCell ref="B7:D7"/>
    <mergeCell ref="B13:D13"/>
    <mergeCell ref="B14:D14"/>
    <mergeCell ref="G14:H14"/>
    <mergeCell ref="B17:K17"/>
    <mergeCell ref="H59:I59"/>
    <mergeCell ref="D59:E59"/>
    <mergeCell ref="H45:I45"/>
    <mergeCell ref="A8:D8"/>
    <mergeCell ref="B20:K20"/>
    <mergeCell ref="E53:E54"/>
    <mergeCell ref="F53:G53"/>
    <mergeCell ref="F54:G54"/>
    <mergeCell ref="H54:I54"/>
    <mergeCell ref="H53:I53"/>
    <mergeCell ref="J53:K53"/>
    <mergeCell ref="J54:K54"/>
    <mergeCell ref="A30:B32"/>
    <mergeCell ref="A33:B35"/>
    <mergeCell ref="D31:K31"/>
    <mergeCell ref="A42:A43"/>
    <mergeCell ref="D39:D40"/>
    <mergeCell ref="E46:F46"/>
    <mergeCell ref="H43:I43"/>
    <mergeCell ref="E43:F43"/>
    <mergeCell ref="B23:K23"/>
    <mergeCell ref="E50:F50"/>
    <mergeCell ref="A48:K49"/>
    <mergeCell ref="A28:B28"/>
    <mergeCell ref="A29:B29"/>
    <mergeCell ref="B21:K21"/>
    <mergeCell ref="J42:J43"/>
    <mergeCell ref="E44:F44"/>
    <mergeCell ref="J44:J45"/>
    <mergeCell ref="E39:F41"/>
    <mergeCell ref="H95:I95"/>
    <mergeCell ref="J95:K95"/>
    <mergeCell ref="D95:E95"/>
    <mergeCell ref="F95:G95"/>
    <mergeCell ref="D86:E86"/>
    <mergeCell ref="F86:G86"/>
  </mergeCells>
  <printOptions/>
  <pageMargins left="0.984251968503937" right="0.5905511811023623" top="0.5905511811023623" bottom="0.5905511811023623" header="0.31496062992125984" footer="0.31496062992125984"/>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O93"/>
  <sheetViews>
    <sheetView zoomScalePageLayoutView="0" workbookViewId="0" topLeftCell="A1">
      <selection activeCell="B50" sqref="B50"/>
    </sheetView>
  </sheetViews>
  <sheetFormatPr defaultColWidth="5.77734375" defaultRowHeight="15" customHeight="1"/>
  <cols>
    <col min="1" max="16384" width="5.77734375" style="3" customWidth="1"/>
  </cols>
  <sheetData>
    <row r="1" spans="1:15" ht="15" customHeight="1">
      <c r="A1" s="146" t="s">
        <v>554</v>
      </c>
      <c r="B1" s="29"/>
      <c r="C1" s="29"/>
      <c r="D1" s="29"/>
      <c r="E1" s="29"/>
      <c r="F1" s="29"/>
      <c r="G1" s="29"/>
      <c r="H1" s="390">
        <f>+IF('表紙'!I5=0,"",'表紙'!I5)</f>
      </c>
      <c r="I1" s="391"/>
      <c r="J1" s="391"/>
      <c r="K1" s="392"/>
      <c r="M1" s="76"/>
      <c r="N1" s="95"/>
      <c r="O1" s="76"/>
    </row>
    <row r="2" spans="1:13" ht="15" customHeight="1">
      <c r="A2" s="29"/>
      <c r="B2" s="29"/>
      <c r="C2" s="29"/>
      <c r="D2" s="29"/>
      <c r="E2" s="29"/>
      <c r="F2" s="29"/>
      <c r="G2" s="29"/>
      <c r="L2" s="29"/>
      <c r="M2" s="29"/>
    </row>
    <row r="3" spans="1:13" ht="15" customHeight="1">
      <c r="A3" s="29"/>
      <c r="L3" s="29"/>
      <c r="M3" s="29"/>
    </row>
    <row r="4" spans="1:15" ht="15" customHeight="1">
      <c r="A4" s="29"/>
      <c r="L4" s="29"/>
      <c r="M4" s="29"/>
      <c r="O4" s="3" t="s">
        <v>173</v>
      </c>
    </row>
    <row r="5" spans="1:15" ht="15" customHeight="1">
      <c r="A5" s="96"/>
      <c r="B5" s="156"/>
      <c r="C5" s="109"/>
      <c r="D5" s="109"/>
      <c r="E5" s="109"/>
      <c r="F5" s="109"/>
      <c r="G5" s="109"/>
      <c r="H5" s="109"/>
      <c r="I5" s="109"/>
      <c r="J5" s="109"/>
      <c r="K5" s="87"/>
      <c r="L5" s="126"/>
      <c r="M5" s="29"/>
      <c r="O5" s="3" t="s">
        <v>558</v>
      </c>
    </row>
    <row r="6" spans="1:13" ht="15" customHeight="1">
      <c r="A6" s="29"/>
      <c r="B6" s="87"/>
      <c r="C6" s="29"/>
      <c r="D6" s="29"/>
      <c r="E6" s="125"/>
      <c r="F6" s="125"/>
      <c r="G6" s="125"/>
      <c r="H6" s="125"/>
      <c r="I6" s="126"/>
      <c r="J6" s="126"/>
      <c r="K6" s="137"/>
      <c r="L6" s="96"/>
      <c r="M6" s="29"/>
    </row>
    <row r="7" spans="1:13" ht="15" customHeight="1">
      <c r="A7" s="29"/>
      <c r="B7" s="97"/>
      <c r="C7" s="96"/>
      <c r="D7" s="96"/>
      <c r="E7" s="96"/>
      <c r="F7" s="29"/>
      <c r="G7" s="29"/>
      <c r="H7" s="96"/>
      <c r="I7" s="96"/>
      <c r="J7" s="96"/>
      <c r="K7" s="97"/>
      <c r="L7" s="29"/>
      <c r="M7" s="29"/>
    </row>
    <row r="8" spans="1:13" ht="15" customHeight="1">
      <c r="A8" s="29"/>
      <c r="B8" s="87"/>
      <c r="C8" s="29"/>
      <c r="D8" s="29"/>
      <c r="E8" s="29"/>
      <c r="F8" s="92"/>
      <c r="G8" s="92"/>
      <c r="H8" s="29"/>
      <c r="I8" s="92"/>
      <c r="J8" s="29"/>
      <c r="K8" s="138"/>
      <c r="L8" s="29"/>
      <c r="M8" s="29"/>
    </row>
    <row r="9" spans="1:13" ht="15" customHeight="1">
      <c r="A9" s="29"/>
      <c r="B9" s="87"/>
      <c r="C9" s="29"/>
      <c r="D9" s="29"/>
      <c r="E9" s="29"/>
      <c r="F9" s="29"/>
      <c r="G9" s="29"/>
      <c r="H9" s="29"/>
      <c r="I9" s="29"/>
      <c r="J9" s="29"/>
      <c r="K9" s="87"/>
      <c r="L9" s="29"/>
      <c r="M9" s="29"/>
    </row>
    <row r="10" spans="1:13" ht="15" customHeight="1">
      <c r="A10" s="29"/>
      <c r="B10" s="87"/>
      <c r="C10" s="29"/>
      <c r="D10" s="29"/>
      <c r="E10" s="29"/>
      <c r="F10" s="29"/>
      <c r="G10" s="29"/>
      <c r="H10" s="29"/>
      <c r="I10" s="29"/>
      <c r="J10" s="29"/>
      <c r="K10" s="87"/>
      <c r="L10" s="29"/>
      <c r="M10" s="29"/>
    </row>
    <row r="11" spans="1:13" ht="15" customHeight="1">
      <c r="A11" s="29"/>
      <c r="B11" s="87"/>
      <c r="C11" s="29"/>
      <c r="D11" s="29"/>
      <c r="E11" s="29"/>
      <c r="F11" s="29"/>
      <c r="G11" s="29"/>
      <c r="H11" s="29"/>
      <c r="I11" s="29"/>
      <c r="J11" s="29"/>
      <c r="K11" s="87"/>
      <c r="L11" s="29"/>
      <c r="M11" s="29"/>
    </row>
    <row r="12" spans="1:13" ht="15" customHeight="1">
      <c r="A12" s="29"/>
      <c r="B12" s="87"/>
      <c r="C12" s="29"/>
      <c r="D12" s="29"/>
      <c r="E12" s="29" t="s">
        <v>556</v>
      </c>
      <c r="G12" s="29"/>
      <c r="H12" s="29"/>
      <c r="I12" s="29"/>
      <c r="J12" s="29"/>
      <c r="K12" s="87"/>
      <c r="L12" s="29"/>
      <c r="M12" s="29"/>
    </row>
    <row r="13" spans="1:13" ht="15" customHeight="1">
      <c r="A13" s="29"/>
      <c r="B13" s="87"/>
      <c r="C13" s="29"/>
      <c r="D13" s="29"/>
      <c r="E13" s="29"/>
      <c r="F13" s="29"/>
      <c r="G13" s="29"/>
      <c r="H13" s="29"/>
      <c r="I13" s="29"/>
      <c r="J13" s="29"/>
      <c r="K13" s="87"/>
      <c r="L13" s="29"/>
      <c r="M13" s="29"/>
    </row>
    <row r="14" spans="1:13" ht="15" customHeight="1">
      <c r="A14" s="29"/>
      <c r="B14" s="87"/>
      <c r="C14" s="29"/>
      <c r="D14" s="29"/>
      <c r="E14" s="29"/>
      <c r="F14" s="29"/>
      <c r="G14" s="29"/>
      <c r="H14" s="29"/>
      <c r="I14" s="29"/>
      <c r="J14" s="29"/>
      <c r="K14" s="87"/>
      <c r="L14" s="29"/>
      <c r="M14" s="29"/>
    </row>
    <row r="15" spans="1:13" ht="15" customHeight="1">
      <c r="A15" s="29"/>
      <c r="B15" s="87"/>
      <c r="C15" s="29"/>
      <c r="D15" s="29"/>
      <c r="E15" s="29"/>
      <c r="F15" s="29"/>
      <c r="G15" s="29"/>
      <c r="H15" s="29"/>
      <c r="I15" s="29"/>
      <c r="J15" s="29"/>
      <c r="K15" s="87"/>
      <c r="L15" s="29"/>
      <c r="M15" s="29"/>
    </row>
    <row r="16" spans="1:13" ht="15" customHeight="1">
      <c r="A16" s="29"/>
      <c r="B16" s="87"/>
      <c r="C16" s="29"/>
      <c r="D16" s="29"/>
      <c r="E16" s="29"/>
      <c r="F16" s="29"/>
      <c r="G16" s="29"/>
      <c r="H16" s="29"/>
      <c r="I16" s="29"/>
      <c r="J16" s="29"/>
      <c r="K16" s="87"/>
      <c r="L16" s="29"/>
      <c r="M16" s="29"/>
    </row>
    <row r="17" spans="1:13" ht="15" customHeight="1">
      <c r="A17" s="29"/>
      <c r="B17" s="87"/>
      <c r="C17" s="29"/>
      <c r="D17" s="29"/>
      <c r="E17" s="29"/>
      <c r="F17" s="29"/>
      <c r="G17" s="29"/>
      <c r="H17" s="29"/>
      <c r="I17" s="29"/>
      <c r="J17" s="29"/>
      <c r="K17" s="87"/>
      <c r="L17" s="29"/>
      <c r="M17" s="29"/>
    </row>
    <row r="18" spans="1:13" ht="15" customHeight="1">
      <c r="A18" s="29"/>
      <c r="B18" s="87"/>
      <c r="C18" s="29"/>
      <c r="D18" s="29"/>
      <c r="E18" s="29"/>
      <c r="F18" s="29"/>
      <c r="G18" s="29"/>
      <c r="H18" s="29"/>
      <c r="I18" s="29"/>
      <c r="J18" s="29"/>
      <c r="K18" s="87"/>
      <c r="L18" s="29"/>
      <c r="M18" s="29"/>
    </row>
    <row r="19" spans="1:13" ht="15" customHeight="1">
      <c r="A19" s="29"/>
      <c r="B19" s="87"/>
      <c r="C19" s="29"/>
      <c r="D19" s="29"/>
      <c r="E19" s="29"/>
      <c r="F19" s="29"/>
      <c r="G19" s="29"/>
      <c r="H19" s="29"/>
      <c r="I19" s="29"/>
      <c r="J19" s="29"/>
      <c r="K19" s="87"/>
      <c r="L19" s="29"/>
      <c r="M19" s="29"/>
    </row>
    <row r="20" spans="1:13" ht="15" customHeight="1">
      <c r="A20" s="29"/>
      <c r="B20" s="87"/>
      <c r="C20" s="29"/>
      <c r="D20" s="29"/>
      <c r="E20" s="29"/>
      <c r="F20" s="29"/>
      <c r="G20" s="29"/>
      <c r="H20" s="29"/>
      <c r="I20" s="29"/>
      <c r="J20" s="29"/>
      <c r="K20" s="87"/>
      <c r="L20" s="29"/>
      <c r="M20" s="29"/>
    </row>
    <row r="21" spans="1:13" ht="15" customHeight="1">
      <c r="A21" s="29"/>
      <c r="B21" s="54"/>
      <c r="C21" s="30"/>
      <c r="D21" s="30"/>
      <c r="E21" s="30"/>
      <c r="F21" s="30"/>
      <c r="G21" s="30"/>
      <c r="H21" s="30"/>
      <c r="I21" s="30"/>
      <c r="J21" s="30"/>
      <c r="K21" s="87"/>
      <c r="L21" s="29"/>
      <c r="M21" s="29"/>
    </row>
    <row r="22" spans="1:13" ht="15" customHeight="1">
      <c r="A22" s="29"/>
      <c r="B22" s="29"/>
      <c r="C22" s="29"/>
      <c r="D22" s="29"/>
      <c r="E22" s="29"/>
      <c r="F22" s="29"/>
      <c r="G22" s="29"/>
      <c r="H22" s="29"/>
      <c r="I22" s="29"/>
      <c r="J22" s="29"/>
      <c r="K22" s="29"/>
      <c r="L22" s="29"/>
      <c r="M22" s="29"/>
    </row>
    <row r="23" spans="1:13" ht="15" customHeight="1">
      <c r="A23" s="29"/>
      <c r="B23" s="29"/>
      <c r="C23" s="29"/>
      <c r="D23" s="29"/>
      <c r="E23" s="29"/>
      <c r="F23" s="29"/>
      <c r="G23" s="29"/>
      <c r="H23" s="29"/>
      <c r="I23" s="29"/>
      <c r="J23" s="29"/>
      <c r="K23" s="29"/>
      <c r="L23" s="29"/>
      <c r="M23" s="29"/>
    </row>
    <row r="24" spans="1:13" ht="15" customHeight="1">
      <c r="A24" s="29"/>
      <c r="B24" s="29"/>
      <c r="C24" s="29"/>
      <c r="D24" s="29"/>
      <c r="E24" s="29"/>
      <c r="F24" s="29"/>
      <c r="G24" s="29"/>
      <c r="H24" s="29"/>
      <c r="I24" s="29"/>
      <c r="J24" s="29"/>
      <c r="K24" s="29"/>
      <c r="L24" s="29"/>
      <c r="M24" s="29"/>
    </row>
    <row r="25" spans="1:13" ht="15" customHeight="1">
      <c r="A25" s="29"/>
      <c r="B25" s="29"/>
      <c r="C25" s="29"/>
      <c r="D25" s="29"/>
      <c r="E25" s="29"/>
      <c r="F25" s="96"/>
      <c r="G25" s="96"/>
      <c r="H25" s="96"/>
      <c r="I25" s="96"/>
      <c r="J25" s="29"/>
      <c r="K25" s="29"/>
      <c r="L25" s="29"/>
      <c r="M25" s="29"/>
    </row>
    <row r="26" spans="1:13" ht="15" customHeight="1">
      <c r="A26" s="29"/>
      <c r="K26" s="29"/>
      <c r="L26" s="29"/>
      <c r="M26" s="29"/>
    </row>
    <row r="27" spans="1:13" ht="15" customHeight="1">
      <c r="A27" s="29"/>
      <c r="B27" s="156"/>
      <c r="C27" s="109"/>
      <c r="D27" s="109"/>
      <c r="E27" s="109"/>
      <c r="F27" s="109"/>
      <c r="G27" s="109"/>
      <c r="H27" s="109"/>
      <c r="I27" s="109"/>
      <c r="J27" s="139"/>
      <c r="K27" s="126"/>
      <c r="L27" s="29"/>
      <c r="M27" s="29"/>
    </row>
    <row r="28" spans="1:13" ht="15" customHeight="1">
      <c r="A28" s="29"/>
      <c r="B28" s="87"/>
      <c r="C28" s="29"/>
      <c r="D28" s="29"/>
      <c r="E28" s="125"/>
      <c r="F28" s="125"/>
      <c r="G28" s="125"/>
      <c r="H28" s="125"/>
      <c r="I28" s="126"/>
      <c r="J28" s="140"/>
      <c r="K28" s="96"/>
      <c r="L28" s="29"/>
      <c r="M28" s="29"/>
    </row>
    <row r="29" spans="1:13" ht="15" customHeight="1">
      <c r="A29" s="29"/>
      <c r="B29" s="97"/>
      <c r="C29" s="96"/>
      <c r="D29" s="96"/>
      <c r="E29" s="96"/>
      <c r="F29" s="29"/>
      <c r="G29" s="29"/>
      <c r="H29" s="96"/>
      <c r="I29" s="96"/>
      <c r="J29" s="141"/>
      <c r="K29" s="92"/>
      <c r="L29" s="29"/>
      <c r="M29" s="29"/>
    </row>
    <row r="30" spans="1:13" ht="15" customHeight="1">
      <c r="A30" s="29"/>
      <c r="B30" s="87"/>
      <c r="C30" s="29"/>
      <c r="D30" s="29"/>
      <c r="E30" s="29"/>
      <c r="F30" s="92"/>
      <c r="G30" s="92"/>
      <c r="H30" s="29"/>
      <c r="I30" s="92"/>
      <c r="J30" s="142"/>
      <c r="K30" s="29"/>
      <c r="L30" s="29"/>
      <c r="M30" s="29"/>
    </row>
    <row r="31" spans="1:13" ht="15" customHeight="1">
      <c r="A31" s="29"/>
      <c r="B31" s="87"/>
      <c r="C31" s="29"/>
      <c r="D31" s="29"/>
      <c r="E31" s="29"/>
      <c r="F31" s="29"/>
      <c r="G31" s="29"/>
      <c r="H31" s="29"/>
      <c r="I31" s="29"/>
      <c r="J31" s="142"/>
      <c r="K31" s="29"/>
      <c r="L31" s="29"/>
      <c r="M31" s="29"/>
    </row>
    <row r="32" spans="1:13" ht="15" customHeight="1">
      <c r="A32" s="29"/>
      <c r="B32" s="87"/>
      <c r="C32" s="29"/>
      <c r="D32" s="29"/>
      <c r="E32" s="29"/>
      <c r="F32" s="29"/>
      <c r="G32" s="29"/>
      <c r="H32" s="29"/>
      <c r="I32" s="29"/>
      <c r="J32" s="142"/>
      <c r="K32" s="29"/>
      <c r="L32" s="29"/>
      <c r="M32" s="29"/>
    </row>
    <row r="33" spans="1:13" ht="15" customHeight="1">
      <c r="A33" s="29"/>
      <c r="B33" s="87"/>
      <c r="C33" s="29"/>
      <c r="D33" s="29"/>
      <c r="E33" s="29"/>
      <c r="F33" s="29"/>
      <c r="G33" s="29"/>
      <c r="H33" s="29"/>
      <c r="I33" s="29"/>
      <c r="J33" s="142"/>
      <c r="K33" s="29"/>
      <c r="L33" s="29"/>
      <c r="M33" s="29"/>
    </row>
    <row r="34" spans="1:13" ht="15" customHeight="1">
      <c r="A34" s="29"/>
      <c r="B34" s="87"/>
      <c r="C34" s="29"/>
      <c r="D34" s="29"/>
      <c r="E34" s="29" t="s">
        <v>557</v>
      </c>
      <c r="F34" s="29"/>
      <c r="G34" s="29"/>
      <c r="H34" s="29"/>
      <c r="I34" s="29"/>
      <c r="J34" s="142"/>
      <c r="K34" s="29"/>
      <c r="L34" s="29"/>
      <c r="M34" s="29"/>
    </row>
    <row r="35" spans="1:13" ht="15" customHeight="1">
      <c r="A35" s="29"/>
      <c r="B35" s="87"/>
      <c r="C35" s="29"/>
      <c r="D35" s="29"/>
      <c r="E35" s="29"/>
      <c r="F35" s="29"/>
      <c r="G35" s="29"/>
      <c r="H35" s="29"/>
      <c r="I35" s="29"/>
      <c r="J35" s="142"/>
      <c r="K35" s="29"/>
      <c r="L35" s="29"/>
      <c r="M35" s="29"/>
    </row>
    <row r="36" spans="1:13" ht="15" customHeight="1">
      <c r="A36" s="29"/>
      <c r="B36" s="87"/>
      <c r="C36" s="29"/>
      <c r="D36" s="29"/>
      <c r="E36" s="29"/>
      <c r="F36" s="29"/>
      <c r="G36" s="29"/>
      <c r="H36" s="29"/>
      <c r="I36" s="29"/>
      <c r="J36" s="142"/>
      <c r="K36" s="29"/>
      <c r="L36" s="29"/>
      <c r="M36" s="29"/>
    </row>
    <row r="37" spans="1:13" ht="15" customHeight="1">
      <c r="A37" s="29"/>
      <c r="B37" s="87"/>
      <c r="C37" s="29"/>
      <c r="D37" s="29"/>
      <c r="E37" s="29"/>
      <c r="F37" s="29"/>
      <c r="G37" s="29"/>
      <c r="H37" s="29"/>
      <c r="I37" s="29"/>
      <c r="J37" s="142"/>
      <c r="K37" s="29"/>
      <c r="L37" s="29"/>
      <c r="M37" s="29"/>
    </row>
    <row r="38" spans="1:13" ht="15" customHeight="1">
      <c r="A38" s="29"/>
      <c r="B38" s="87"/>
      <c r="C38" s="29"/>
      <c r="D38" s="29"/>
      <c r="E38" s="29"/>
      <c r="F38" s="29"/>
      <c r="G38" s="29"/>
      <c r="H38" s="29"/>
      <c r="I38" s="29"/>
      <c r="J38" s="142"/>
      <c r="K38" s="29"/>
      <c r="L38" s="29"/>
      <c r="M38" s="29"/>
    </row>
    <row r="39" spans="1:13" ht="15" customHeight="1">
      <c r="A39" s="29"/>
      <c r="B39" s="87"/>
      <c r="C39" s="29"/>
      <c r="D39" s="29"/>
      <c r="E39" s="29"/>
      <c r="F39" s="29"/>
      <c r="G39" s="29"/>
      <c r="H39" s="29"/>
      <c r="I39" s="29"/>
      <c r="J39" s="142"/>
      <c r="K39" s="29"/>
      <c r="L39" s="29"/>
      <c r="M39" s="29"/>
    </row>
    <row r="40" spans="1:13" ht="15" customHeight="1">
      <c r="A40" s="29"/>
      <c r="B40" s="87"/>
      <c r="C40" s="29"/>
      <c r="D40" s="29"/>
      <c r="E40" s="29"/>
      <c r="F40" s="29"/>
      <c r="G40" s="29"/>
      <c r="H40" s="29"/>
      <c r="I40" s="29"/>
      <c r="J40" s="142"/>
      <c r="K40" s="29"/>
      <c r="L40" s="29"/>
      <c r="M40" s="29"/>
    </row>
    <row r="41" spans="1:13" ht="15" customHeight="1">
      <c r="A41" s="29"/>
      <c r="B41" s="87"/>
      <c r="C41" s="29"/>
      <c r="D41" s="29"/>
      <c r="E41" s="29"/>
      <c r="F41" s="29"/>
      <c r="G41" s="29"/>
      <c r="H41" s="29"/>
      <c r="I41" s="29"/>
      <c r="J41" s="142"/>
      <c r="K41" s="29"/>
      <c r="L41" s="29"/>
      <c r="M41" s="29"/>
    </row>
    <row r="42" spans="1:13" ht="15" customHeight="1">
      <c r="A42" s="29"/>
      <c r="B42" s="87"/>
      <c r="C42" s="29"/>
      <c r="D42" s="29"/>
      <c r="E42" s="29"/>
      <c r="F42" s="29"/>
      <c r="G42" s="29"/>
      <c r="H42" s="29"/>
      <c r="I42" s="29"/>
      <c r="J42" s="142"/>
      <c r="K42" s="29"/>
      <c r="L42" s="124"/>
      <c r="M42" s="29"/>
    </row>
    <row r="43" spans="1:13" ht="15" customHeight="1">
      <c r="A43" s="29"/>
      <c r="B43" s="54"/>
      <c r="C43" s="30"/>
      <c r="D43" s="30"/>
      <c r="E43" s="30"/>
      <c r="F43" s="30"/>
      <c r="G43" s="30"/>
      <c r="H43" s="30"/>
      <c r="I43" s="30"/>
      <c r="J43" s="115"/>
      <c r="K43" s="92"/>
      <c r="L43" s="29"/>
      <c r="M43" s="29"/>
    </row>
    <row r="44" spans="1:13" ht="15" customHeight="1">
      <c r="A44" s="29"/>
      <c r="B44" s="29"/>
      <c r="C44" s="29"/>
      <c r="D44" s="29"/>
      <c r="E44" s="123"/>
      <c r="F44" s="123"/>
      <c r="G44" s="92"/>
      <c r="H44" s="92"/>
      <c r="I44" s="92"/>
      <c r="J44" s="92"/>
      <c r="K44" s="92"/>
      <c r="L44" s="29"/>
      <c r="M44" s="29"/>
    </row>
    <row r="45" spans="1:13" ht="15" customHeight="1">
      <c r="A45" s="29"/>
      <c r="B45" s="29"/>
      <c r="C45" s="29"/>
      <c r="D45" s="29"/>
      <c r="E45" s="123"/>
      <c r="F45" s="123"/>
      <c r="G45" s="92"/>
      <c r="H45" s="92"/>
      <c r="I45" s="92"/>
      <c r="J45" s="92"/>
      <c r="K45" s="92"/>
      <c r="L45" s="29"/>
      <c r="M45" s="29"/>
    </row>
    <row r="46" spans="1:11" ht="15" customHeight="1">
      <c r="A46" s="29"/>
      <c r="B46" s="29"/>
      <c r="C46" s="29"/>
      <c r="D46" s="29" t="s">
        <v>559</v>
      </c>
      <c r="E46" s="29"/>
      <c r="F46" s="29"/>
      <c r="G46" s="92"/>
      <c r="H46" s="92"/>
      <c r="I46" s="92"/>
      <c r="J46" s="92"/>
      <c r="K46" s="92"/>
    </row>
    <row r="48" spans="1:11" ht="15" customHeight="1">
      <c r="A48" s="146" t="s">
        <v>555</v>
      </c>
      <c r="B48" s="29"/>
      <c r="C48" s="29"/>
      <c r="D48" s="29"/>
      <c r="E48" s="29"/>
      <c r="F48" s="29"/>
      <c r="G48" s="29"/>
      <c r="H48" s="390">
        <f>+IF('表紙'!I5=0,"",'表紙'!I5)</f>
      </c>
      <c r="I48" s="391"/>
      <c r="J48" s="391"/>
      <c r="K48" s="392"/>
    </row>
    <row r="49" spans="1:7" ht="15" customHeight="1">
      <c r="A49" s="29"/>
      <c r="B49" s="29"/>
      <c r="C49" s="29"/>
      <c r="D49" s="29"/>
      <c r="E49" s="29"/>
      <c r="F49" s="29"/>
      <c r="G49" s="29"/>
    </row>
    <row r="50" ht="15" customHeight="1">
      <c r="A50" s="29"/>
    </row>
    <row r="51" ht="15" customHeight="1">
      <c r="A51" s="29"/>
    </row>
    <row r="52" spans="1:11" ht="15" customHeight="1">
      <c r="A52" s="96"/>
      <c r="B52" s="156"/>
      <c r="C52" s="109"/>
      <c r="D52" s="109"/>
      <c r="E52" s="109"/>
      <c r="F52" s="109"/>
      <c r="G52" s="109"/>
      <c r="H52" s="109"/>
      <c r="I52" s="109"/>
      <c r="J52" s="109"/>
      <c r="K52" s="87"/>
    </row>
    <row r="53" spans="1:11" ht="15" customHeight="1">
      <c r="A53" s="29"/>
      <c r="B53" s="87"/>
      <c r="C53" s="29"/>
      <c r="D53" s="29"/>
      <c r="E53" s="125"/>
      <c r="F53" s="125"/>
      <c r="G53" s="125"/>
      <c r="H53" s="125"/>
      <c r="I53" s="126"/>
      <c r="J53" s="126"/>
      <c r="K53" s="137"/>
    </row>
    <row r="54" spans="1:11" ht="15" customHeight="1">
      <c r="A54" s="29"/>
      <c r="B54" s="97"/>
      <c r="C54" s="96"/>
      <c r="D54" s="96"/>
      <c r="E54" s="96"/>
      <c r="F54" s="29"/>
      <c r="G54" s="29"/>
      <c r="H54" s="96"/>
      <c r="I54" s="96"/>
      <c r="J54" s="96"/>
      <c r="K54" s="97"/>
    </row>
    <row r="55" spans="1:11" ht="15" customHeight="1">
      <c r="A55" s="29"/>
      <c r="B55" s="87"/>
      <c r="C55" s="29"/>
      <c r="D55" s="29"/>
      <c r="E55" s="29"/>
      <c r="F55" s="92"/>
      <c r="G55" s="92"/>
      <c r="H55" s="29"/>
      <c r="I55" s="92"/>
      <c r="J55" s="29"/>
      <c r="K55" s="138"/>
    </row>
    <row r="56" spans="1:11" ht="15" customHeight="1">
      <c r="A56" s="29"/>
      <c r="B56" s="87"/>
      <c r="C56" s="29"/>
      <c r="D56" s="29"/>
      <c r="E56" s="29"/>
      <c r="F56" s="29"/>
      <c r="G56" s="29"/>
      <c r="H56" s="29"/>
      <c r="I56" s="29"/>
      <c r="J56" s="29"/>
      <c r="K56" s="87"/>
    </row>
    <row r="57" spans="1:11" ht="15" customHeight="1">
      <c r="A57" s="29"/>
      <c r="B57" s="87"/>
      <c r="C57" s="29"/>
      <c r="D57" s="29"/>
      <c r="E57" s="29"/>
      <c r="F57" s="29"/>
      <c r="G57" s="29"/>
      <c r="H57" s="29"/>
      <c r="I57" s="29"/>
      <c r="J57" s="29"/>
      <c r="K57" s="87"/>
    </row>
    <row r="58" spans="1:11" ht="15" customHeight="1">
      <c r="A58" s="29"/>
      <c r="B58" s="87"/>
      <c r="C58" s="29"/>
      <c r="D58" s="29"/>
      <c r="E58" s="29"/>
      <c r="F58" s="29"/>
      <c r="G58" s="29"/>
      <c r="H58" s="29"/>
      <c r="I58" s="29"/>
      <c r="J58" s="29"/>
      <c r="K58" s="87"/>
    </row>
    <row r="59" spans="1:11" ht="15" customHeight="1">
      <c r="A59" s="29"/>
      <c r="B59" s="87"/>
      <c r="C59" s="29"/>
      <c r="D59" s="29"/>
      <c r="E59" s="29"/>
      <c r="F59" s="29" t="s">
        <v>130</v>
      </c>
      <c r="G59" s="29"/>
      <c r="H59" s="29"/>
      <c r="I59" s="29"/>
      <c r="J59" s="29"/>
      <c r="K59" s="87"/>
    </row>
    <row r="60" spans="1:11" ht="15" customHeight="1">
      <c r="A60" s="29"/>
      <c r="B60" s="87"/>
      <c r="C60" s="29"/>
      <c r="D60" s="29"/>
      <c r="E60" s="29"/>
      <c r="F60" s="29"/>
      <c r="G60" s="29"/>
      <c r="H60" s="29"/>
      <c r="I60" s="29"/>
      <c r="J60" s="29"/>
      <c r="K60" s="87"/>
    </row>
    <row r="61" spans="1:11" ht="15" customHeight="1">
      <c r="A61" s="29"/>
      <c r="B61" s="87"/>
      <c r="C61" s="29"/>
      <c r="D61" s="29"/>
      <c r="E61" s="29"/>
      <c r="F61" s="29"/>
      <c r="G61" s="29"/>
      <c r="H61" s="29"/>
      <c r="I61" s="29"/>
      <c r="J61" s="29"/>
      <c r="K61" s="87"/>
    </row>
    <row r="62" spans="1:11" ht="15" customHeight="1">
      <c r="A62" s="29"/>
      <c r="B62" s="87"/>
      <c r="C62" s="29"/>
      <c r="D62" s="29"/>
      <c r="E62" s="29"/>
      <c r="F62" s="29"/>
      <c r="G62" s="29"/>
      <c r="H62" s="29"/>
      <c r="I62" s="29"/>
      <c r="J62" s="29"/>
      <c r="K62" s="87"/>
    </row>
    <row r="63" spans="1:11" ht="15" customHeight="1">
      <c r="A63" s="29"/>
      <c r="B63" s="87"/>
      <c r="C63" s="29"/>
      <c r="D63" s="29"/>
      <c r="E63" s="29"/>
      <c r="F63" s="29"/>
      <c r="G63" s="29"/>
      <c r="H63" s="29"/>
      <c r="I63" s="29"/>
      <c r="J63" s="29"/>
      <c r="K63" s="87"/>
    </row>
    <row r="64" spans="1:11" ht="15" customHeight="1">
      <c r="A64" s="29"/>
      <c r="B64" s="87"/>
      <c r="C64" s="29"/>
      <c r="D64" s="29"/>
      <c r="E64" s="29"/>
      <c r="F64" s="29"/>
      <c r="G64" s="29"/>
      <c r="H64" s="29"/>
      <c r="I64" s="29"/>
      <c r="J64" s="29"/>
      <c r="K64" s="87"/>
    </row>
    <row r="65" spans="1:11" ht="15" customHeight="1">
      <c r="A65" s="29"/>
      <c r="B65" s="87"/>
      <c r="C65" s="29"/>
      <c r="D65" s="29"/>
      <c r="E65" s="29"/>
      <c r="F65" s="29"/>
      <c r="G65" s="29"/>
      <c r="H65" s="29"/>
      <c r="I65" s="29"/>
      <c r="J65" s="29"/>
      <c r="K65" s="87"/>
    </row>
    <row r="66" spans="1:11" ht="15" customHeight="1">
      <c r="A66" s="29"/>
      <c r="B66" s="87"/>
      <c r="C66" s="29"/>
      <c r="D66" s="29"/>
      <c r="E66" s="29"/>
      <c r="F66" s="29"/>
      <c r="G66" s="29"/>
      <c r="H66" s="29"/>
      <c r="I66" s="29"/>
      <c r="J66" s="29"/>
      <c r="K66" s="87"/>
    </row>
    <row r="67" spans="1:11" ht="15" customHeight="1">
      <c r="A67" s="29"/>
      <c r="B67" s="87"/>
      <c r="C67" s="29"/>
      <c r="D67" s="29"/>
      <c r="E67" s="29"/>
      <c r="F67" s="29"/>
      <c r="G67" s="29"/>
      <c r="H67" s="29"/>
      <c r="I67" s="29"/>
      <c r="J67" s="29"/>
      <c r="K67" s="87"/>
    </row>
    <row r="68" spans="1:11" ht="15" customHeight="1">
      <c r="A68" s="29"/>
      <c r="B68" s="54"/>
      <c r="C68" s="30"/>
      <c r="D68" s="30"/>
      <c r="E68" s="30"/>
      <c r="F68" s="30"/>
      <c r="G68" s="30"/>
      <c r="H68" s="30"/>
      <c r="I68" s="30"/>
      <c r="J68" s="30"/>
      <c r="K68" s="87"/>
    </row>
    <row r="69" spans="1:11" ht="15" customHeight="1">
      <c r="A69" s="29"/>
      <c r="B69" s="29"/>
      <c r="C69" s="29"/>
      <c r="D69" s="29"/>
      <c r="E69" s="29"/>
      <c r="F69" s="29"/>
      <c r="G69" s="29"/>
      <c r="H69" s="29"/>
      <c r="I69" s="29"/>
      <c r="J69" s="29"/>
      <c r="K69" s="29"/>
    </row>
    <row r="70" spans="1:11" ht="15" customHeight="1">
      <c r="A70" s="29"/>
      <c r="B70" s="29"/>
      <c r="C70" s="29"/>
      <c r="D70" s="29"/>
      <c r="E70" s="29"/>
      <c r="F70" s="29"/>
      <c r="G70" s="29"/>
      <c r="H70" s="29"/>
      <c r="I70" s="29"/>
      <c r="J70" s="29"/>
      <c r="K70" s="29"/>
    </row>
    <row r="71" spans="1:11" ht="15" customHeight="1">
      <c r="A71" s="29"/>
      <c r="B71" s="29"/>
      <c r="C71" s="29"/>
      <c r="D71" s="29"/>
      <c r="E71" s="29"/>
      <c r="F71" s="29"/>
      <c r="G71" s="29"/>
      <c r="H71" s="29"/>
      <c r="I71" s="29"/>
      <c r="J71" s="29"/>
      <c r="K71" s="29"/>
    </row>
    <row r="72" spans="1:11" ht="15" customHeight="1">
      <c r="A72" s="29"/>
      <c r="B72" s="29"/>
      <c r="C72" s="29"/>
      <c r="D72" s="29"/>
      <c r="E72" s="29"/>
      <c r="F72" s="96"/>
      <c r="G72" s="96"/>
      <c r="H72" s="96"/>
      <c r="I72" s="96"/>
      <c r="J72" s="29"/>
      <c r="K72" s="29"/>
    </row>
    <row r="73" spans="1:11" ht="15" customHeight="1">
      <c r="A73" s="29"/>
      <c r="K73" s="29"/>
    </row>
    <row r="74" spans="1:11" ht="15" customHeight="1">
      <c r="A74" s="29"/>
      <c r="B74" s="156"/>
      <c r="C74" s="109"/>
      <c r="D74" s="109"/>
      <c r="E74" s="109"/>
      <c r="F74" s="109"/>
      <c r="G74" s="109"/>
      <c r="H74" s="109"/>
      <c r="I74" s="109"/>
      <c r="J74" s="139"/>
      <c r="K74" s="126"/>
    </row>
    <row r="75" spans="1:11" ht="15" customHeight="1">
      <c r="A75" s="29"/>
      <c r="B75" s="87"/>
      <c r="C75" s="29"/>
      <c r="D75" s="29"/>
      <c r="E75" s="125"/>
      <c r="F75" s="125"/>
      <c r="G75" s="125"/>
      <c r="H75" s="125"/>
      <c r="I75" s="126"/>
      <c r="J75" s="140"/>
      <c r="K75" s="96"/>
    </row>
    <row r="76" spans="1:11" ht="15" customHeight="1">
      <c r="A76" s="29"/>
      <c r="B76" s="97"/>
      <c r="C76" s="96"/>
      <c r="D76" s="96"/>
      <c r="E76" s="96"/>
      <c r="F76" s="29"/>
      <c r="G76" s="29"/>
      <c r="H76" s="96"/>
      <c r="I76" s="96"/>
      <c r="J76" s="141"/>
      <c r="K76" s="92"/>
    </row>
    <row r="77" spans="1:11" ht="15" customHeight="1">
      <c r="A77" s="29"/>
      <c r="B77" s="87"/>
      <c r="C77" s="29"/>
      <c r="D77" s="29"/>
      <c r="E77" s="29"/>
      <c r="F77" s="92"/>
      <c r="G77" s="92"/>
      <c r="H77" s="29"/>
      <c r="I77" s="92"/>
      <c r="J77" s="142"/>
      <c r="K77" s="29"/>
    </row>
    <row r="78" spans="1:11" ht="15" customHeight="1">
      <c r="A78" s="29"/>
      <c r="B78" s="87"/>
      <c r="C78" s="29"/>
      <c r="D78" s="29"/>
      <c r="E78" s="29"/>
      <c r="F78" s="29"/>
      <c r="G78" s="29"/>
      <c r="H78" s="29"/>
      <c r="I78" s="29"/>
      <c r="J78" s="142"/>
      <c r="K78" s="29"/>
    </row>
    <row r="79" spans="1:11" ht="15" customHeight="1">
      <c r="A79" s="29"/>
      <c r="B79" s="87"/>
      <c r="C79" s="29"/>
      <c r="D79" s="29"/>
      <c r="E79" s="29"/>
      <c r="F79" s="29"/>
      <c r="G79" s="29"/>
      <c r="H79" s="29"/>
      <c r="I79" s="29"/>
      <c r="J79" s="142"/>
      <c r="K79" s="29"/>
    </row>
    <row r="80" spans="1:11" ht="15" customHeight="1">
      <c r="A80" s="29"/>
      <c r="B80" s="87"/>
      <c r="C80" s="29"/>
      <c r="D80" s="29"/>
      <c r="E80" s="29"/>
      <c r="F80" s="29"/>
      <c r="G80" s="29"/>
      <c r="H80" s="29"/>
      <c r="I80" s="29"/>
      <c r="J80" s="142"/>
      <c r="K80" s="29"/>
    </row>
    <row r="81" spans="1:11" ht="15" customHeight="1">
      <c r="A81" s="29"/>
      <c r="B81" s="87"/>
      <c r="C81" s="29"/>
      <c r="D81" s="29"/>
      <c r="E81" s="29"/>
      <c r="F81" s="29" t="s">
        <v>130</v>
      </c>
      <c r="G81" s="29"/>
      <c r="H81" s="29"/>
      <c r="I81" s="29"/>
      <c r="J81" s="142"/>
      <c r="K81" s="29"/>
    </row>
    <row r="82" spans="1:11" ht="15" customHeight="1">
      <c r="A82" s="29"/>
      <c r="B82" s="87"/>
      <c r="C82" s="29"/>
      <c r="D82" s="29"/>
      <c r="E82" s="29"/>
      <c r="F82" s="29"/>
      <c r="G82" s="29"/>
      <c r="H82" s="29"/>
      <c r="I82" s="29"/>
      <c r="J82" s="142"/>
      <c r="K82" s="29"/>
    </row>
    <row r="83" spans="1:11" ht="15" customHeight="1">
      <c r="A83" s="29"/>
      <c r="B83" s="87"/>
      <c r="C83" s="29"/>
      <c r="D83" s="29"/>
      <c r="E83" s="29"/>
      <c r="F83" s="29"/>
      <c r="G83" s="29"/>
      <c r="H83" s="29"/>
      <c r="I83" s="29"/>
      <c r="J83" s="142"/>
      <c r="K83" s="29"/>
    </row>
    <row r="84" spans="1:11" ht="15" customHeight="1">
      <c r="A84" s="29"/>
      <c r="B84" s="87"/>
      <c r="C84" s="29"/>
      <c r="D84" s="29"/>
      <c r="E84" s="29"/>
      <c r="F84" s="29"/>
      <c r="G84" s="29"/>
      <c r="H84" s="29"/>
      <c r="I84" s="29"/>
      <c r="J84" s="142"/>
      <c r="K84" s="29"/>
    </row>
    <row r="85" spans="1:11" ht="15" customHeight="1">
      <c r="A85" s="29"/>
      <c r="B85" s="87"/>
      <c r="C85" s="29"/>
      <c r="D85" s="29"/>
      <c r="E85" s="29"/>
      <c r="F85" s="29"/>
      <c r="G85" s="29"/>
      <c r="H85" s="29"/>
      <c r="I85" s="29"/>
      <c r="J85" s="142"/>
      <c r="K85" s="29"/>
    </row>
    <row r="86" spans="1:11" ht="15" customHeight="1">
      <c r="A86" s="29"/>
      <c r="B86" s="87"/>
      <c r="C86" s="29"/>
      <c r="D86" s="29"/>
      <c r="E86" s="29"/>
      <c r="F86" s="29"/>
      <c r="G86" s="29"/>
      <c r="H86" s="29"/>
      <c r="I86" s="29"/>
      <c r="J86" s="142"/>
      <c r="K86" s="29"/>
    </row>
    <row r="87" spans="1:11" ht="15" customHeight="1">
      <c r="A87" s="29"/>
      <c r="B87" s="87"/>
      <c r="C87" s="29"/>
      <c r="D87" s="29"/>
      <c r="E87" s="29"/>
      <c r="F87" s="29"/>
      <c r="G87" s="29"/>
      <c r="H87" s="29"/>
      <c r="I87" s="29"/>
      <c r="J87" s="142"/>
      <c r="K87" s="29"/>
    </row>
    <row r="88" spans="1:11" ht="15" customHeight="1">
      <c r="A88" s="29"/>
      <c r="B88" s="87"/>
      <c r="C88" s="29"/>
      <c r="D88" s="29"/>
      <c r="E88" s="29"/>
      <c r="F88" s="29"/>
      <c r="G88" s="29"/>
      <c r="H88" s="29"/>
      <c r="I88" s="29"/>
      <c r="J88" s="142"/>
      <c r="K88" s="29"/>
    </row>
    <row r="89" spans="1:11" ht="15" customHeight="1">
      <c r="A89" s="29"/>
      <c r="B89" s="87"/>
      <c r="C89" s="29"/>
      <c r="D89" s="29"/>
      <c r="E89" s="29"/>
      <c r="F89" s="29"/>
      <c r="G89" s="29"/>
      <c r="H89" s="29"/>
      <c r="I89" s="29"/>
      <c r="J89" s="142"/>
      <c r="K89" s="29"/>
    </row>
    <row r="90" spans="1:11" ht="15" customHeight="1">
      <c r="A90" s="29"/>
      <c r="B90" s="54"/>
      <c r="C90" s="30"/>
      <c r="D90" s="30"/>
      <c r="E90" s="30"/>
      <c r="F90" s="30"/>
      <c r="G90" s="30"/>
      <c r="H90" s="30"/>
      <c r="I90" s="30"/>
      <c r="J90" s="115"/>
      <c r="K90" s="92"/>
    </row>
    <row r="91" spans="1:11" ht="15" customHeight="1">
      <c r="A91" s="29"/>
      <c r="B91" s="29"/>
      <c r="C91" s="29"/>
      <c r="D91" s="29"/>
      <c r="E91" s="123"/>
      <c r="F91" s="123"/>
      <c r="G91" s="92"/>
      <c r="H91" s="92"/>
      <c r="I91" s="92"/>
      <c r="J91" s="92"/>
      <c r="K91" s="92"/>
    </row>
    <row r="92" spans="1:11" ht="15" customHeight="1">
      <c r="A92" s="29"/>
      <c r="B92" s="29"/>
      <c r="C92" s="29"/>
      <c r="D92" s="29"/>
      <c r="E92" s="123"/>
      <c r="F92" s="123"/>
      <c r="G92" s="92"/>
      <c r="H92" s="92"/>
      <c r="I92" s="92"/>
      <c r="J92" s="92"/>
      <c r="K92" s="92"/>
    </row>
    <row r="93" spans="1:11" ht="15" customHeight="1">
      <c r="A93" s="29"/>
      <c r="B93" s="29"/>
      <c r="C93" s="29"/>
      <c r="D93" s="29" t="s">
        <v>563</v>
      </c>
      <c r="E93" s="29"/>
      <c r="F93" s="29"/>
      <c r="G93" s="92"/>
      <c r="H93" s="92"/>
      <c r="I93" s="92"/>
      <c r="J93" s="92"/>
      <c r="K93" s="92"/>
    </row>
  </sheetData>
  <sheetProtection sheet="1" formatCells="0" formatColumns="0" formatRows="0"/>
  <mergeCells count="2">
    <mergeCell ref="H1:K1"/>
    <mergeCell ref="H48:K48"/>
  </mergeCells>
  <printOptions/>
  <pageMargins left="0.984251968503937" right="0.5905511811023623" top="0.5905511811023623" bottom="0.5905511811023623" header="0.31496062992125984" footer="0.31496062992125984"/>
  <pageSetup horizontalDpi="300" verticalDpi="300" orientation="portrait" paperSize="9" r:id="rId1"/>
  <rowBreaks count="1" manualBreakCount="1">
    <brk id="47" max="11" man="1"/>
  </rowBreaks>
</worksheet>
</file>

<file path=xl/worksheets/sheet6.xml><?xml version="1.0" encoding="utf-8"?>
<worksheet xmlns="http://schemas.openxmlformats.org/spreadsheetml/2006/main" xmlns:r="http://schemas.openxmlformats.org/officeDocument/2006/relationships">
  <dimension ref="A1:P48"/>
  <sheetViews>
    <sheetView zoomScalePageLayoutView="0" workbookViewId="0" topLeftCell="A9">
      <selection activeCell="G7" sqref="G7"/>
    </sheetView>
  </sheetViews>
  <sheetFormatPr defaultColWidth="5.77734375" defaultRowHeight="15" customHeight="1"/>
  <cols>
    <col min="1" max="1" width="2.77734375" style="3" customWidth="1"/>
    <col min="2" max="2" width="64.77734375" style="3" customWidth="1"/>
    <col min="3" max="16384" width="5.77734375" style="3" customWidth="1"/>
  </cols>
  <sheetData>
    <row r="1" spans="1:16" ht="18" customHeight="1">
      <c r="A1" s="133" t="s">
        <v>141</v>
      </c>
      <c r="N1" s="76"/>
      <c r="O1" s="95"/>
      <c r="P1" s="76"/>
    </row>
    <row r="2" spans="2:14" ht="14.25" customHeight="1">
      <c r="B2" s="147"/>
      <c r="C2" s="29"/>
      <c r="D2" s="29"/>
      <c r="E2" s="29"/>
      <c r="F2" s="29"/>
      <c r="G2" s="29"/>
      <c r="H2" s="29"/>
      <c r="I2" s="29"/>
      <c r="J2" s="29"/>
      <c r="K2" s="29"/>
      <c r="L2" s="29"/>
      <c r="M2" s="29"/>
      <c r="N2" s="29"/>
    </row>
    <row r="3" spans="1:14" ht="24.75" customHeight="1">
      <c r="A3" s="8"/>
      <c r="B3" s="151" t="s">
        <v>145</v>
      </c>
      <c r="C3" s="29"/>
      <c r="D3" s="29"/>
      <c r="E3" s="29"/>
      <c r="F3" s="29"/>
      <c r="G3" s="29"/>
      <c r="H3" s="29"/>
      <c r="I3" s="29"/>
      <c r="J3" s="29"/>
      <c r="K3" s="29"/>
      <c r="L3" s="29"/>
      <c r="M3" s="29"/>
      <c r="N3" s="29"/>
    </row>
    <row r="4" spans="1:14" ht="24.75" customHeight="1">
      <c r="A4" s="13"/>
      <c r="B4" s="152" t="s">
        <v>46</v>
      </c>
      <c r="C4" s="29"/>
      <c r="D4" s="29"/>
      <c r="E4" s="29"/>
      <c r="F4" s="29"/>
      <c r="G4" s="29"/>
      <c r="H4" s="29"/>
      <c r="I4" s="29"/>
      <c r="J4" s="29"/>
      <c r="K4" s="29"/>
      <c r="L4" s="29"/>
      <c r="M4" s="29"/>
      <c r="N4" s="29"/>
    </row>
    <row r="5" spans="1:14" ht="24.75" customHeight="1">
      <c r="A5" s="13"/>
      <c r="B5" s="152" t="s">
        <v>146</v>
      </c>
      <c r="C5" s="29"/>
      <c r="D5" s="29"/>
      <c r="E5" s="29"/>
      <c r="F5" s="125"/>
      <c r="G5" s="125"/>
      <c r="H5" s="125"/>
      <c r="I5" s="125"/>
      <c r="J5" s="126"/>
      <c r="K5" s="126"/>
      <c r="L5" s="126"/>
      <c r="M5" s="126"/>
      <c r="N5" s="29"/>
    </row>
    <row r="6" spans="1:14" ht="24.75" customHeight="1">
      <c r="A6" s="13"/>
      <c r="B6" s="152" t="s">
        <v>47</v>
      </c>
      <c r="C6" s="96"/>
      <c r="D6" s="96"/>
      <c r="E6" s="96"/>
      <c r="F6" s="96"/>
      <c r="G6" s="29"/>
      <c r="H6" s="29"/>
      <c r="I6" s="96"/>
      <c r="J6" s="96"/>
      <c r="K6" s="96"/>
      <c r="L6" s="96"/>
      <c r="M6" s="96"/>
      <c r="N6" s="29"/>
    </row>
    <row r="7" spans="1:14" ht="24.75" customHeight="1">
      <c r="A7" s="13"/>
      <c r="B7" s="152" t="s">
        <v>148</v>
      </c>
      <c r="C7" s="29"/>
      <c r="D7" s="29"/>
      <c r="E7" s="29"/>
      <c r="F7" s="29"/>
      <c r="G7" s="92"/>
      <c r="H7" s="92"/>
      <c r="I7" s="29"/>
      <c r="J7" s="92"/>
      <c r="K7" s="29"/>
      <c r="L7" s="92"/>
      <c r="M7" s="29"/>
      <c r="N7" s="29"/>
    </row>
    <row r="8" spans="1:14" ht="24.75" customHeight="1">
      <c r="A8" s="13"/>
      <c r="B8" s="152" t="s">
        <v>147</v>
      </c>
      <c r="C8" s="29"/>
      <c r="D8" s="29"/>
      <c r="E8" s="29"/>
      <c r="F8" s="29"/>
      <c r="G8" s="29"/>
      <c r="H8" s="29"/>
      <c r="I8" s="29"/>
      <c r="J8" s="29"/>
      <c r="K8" s="29"/>
      <c r="L8" s="29"/>
      <c r="M8" s="29"/>
      <c r="N8" s="29"/>
    </row>
    <row r="9" spans="1:14" ht="24.75" customHeight="1">
      <c r="A9" s="13"/>
      <c r="B9" s="152" t="s">
        <v>150</v>
      </c>
      <c r="C9" s="29"/>
      <c r="D9" s="29"/>
      <c r="E9" s="29"/>
      <c r="F9" s="29"/>
      <c r="G9" s="29"/>
      <c r="H9" s="29"/>
      <c r="I9" s="29"/>
      <c r="J9" s="29"/>
      <c r="K9" s="29"/>
      <c r="L9" s="29"/>
      <c r="M9" s="29"/>
      <c r="N9" s="29"/>
    </row>
    <row r="10" spans="1:14" ht="24.75" customHeight="1">
      <c r="A10" s="13"/>
      <c r="B10" s="152" t="s">
        <v>151</v>
      </c>
      <c r="C10" s="29"/>
      <c r="D10" s="29"/>
      <c r="E10" s="29"/>
      <c r="F10" s="29"/>
      <c r="G10" s="29"/>
      <c r="H10" s="29"/>
      <c r="I10" s="29"/>
      <c r="J10" s="29"/>
      <c r="K10" s="29"/>
      <c r="L10" s="29"/>
      <c r="M10" s="29"/>
      <c r="N10" s="29"/>
    </row>
    <row r="11" spans="1:14" ht="24.75" customHeight="1">
      <c r="A11" s="13"/>
      <c r="B11" s="152" t="s">
        <v>207</v>
      </c>
      <c r="C11" s="29"/>
      <c r="D11" s="29"/>
      <c r="E11" s="29"/>
      <c r="F11" s="29"/>
      <c r="G11" s="29"/>
      <c r="H11" s="29"/>
      <c r="I11" s="29"/>
      <c r="J11" s="29"/>
      <c r="K11" s="29"/>
      <c r="L11" s="29"/>
      <c r="M11" s="29"/>
      <c r="N11" s="29"/>
    </row>
    <row r="12" spans="1:14" ht="24.75" customHeight="1">
      <c r="A12" s="13"/>
      <c r="B12" s="152" t="s">
        <v>474</v>
      </c>
      <c r="C12" s="29"/>
      <c r="D12" s="29"/>
      <c r="E12" s="29"/>
      <c r="F12" s="29"/>
      <c r="G12" s="29"/>
      <c r="H12" s="29"/>
      <c r="I12" s="29"/>
      <c r="J12" s="29"/>
      <c r="K12" s="29"/>
      <c r="L12" s="29"/>
      <c r="M12" s="29"/>
      <c r="N12" s="29"/>
    </row>
    <row r="13" spans="1:14" ht="24.75" customHeight="1">
      <c r="A13" s="13"/>
      <c r="B13" s="152" t="s">
        <v>475</v>
      </c>
      <c r="C13" s="29"/>
      <c r="D13" s="29"/>
      <c r="E13" s="29"/>
      <c r="F13" s="29"/>
      <c r="G13" s="29"/>
      <c r="H13" s="29"/>
      <c r="I13" s="29"/>
      <c r="J13" s="29"/>
      <c r="K13" s="29"/>
      <c r="L13" s="29"/>
      <c r="M13" s="29"/>
      <c r="N13" s="29"/>
    </row>
    <row r="14" spans="1:14" ht="24.75" customHeight="1">
      <c r="A14" s="13"/>
      <c r="B14" s="152" t="s">
        <v>477</v>
      </c>
      <c r="C14" s="29"/>
      <c r="D14" s="29"/>
      <c r="E14" s="29"/>
      <c r="F14" s="29"/>
      <c r="G14" s="29"/>
      <c r="H14" s="29"/>
      <c r="I14" s="29"/>
      <c r="J14" s="29"/>
      <c r="K14" s="29"/>
      <c r="L14" s="29"/>
      <c r="M14" s="29"/>
      <c r="N14" s="29"/>
    </row>
    <row r="15" spans="1:14" ht="24.75" customHeight="1">
      <c r="A15" s="13"/>
      <c r="B15" s="152" t="s">
        <v>476</v>
      </c>
      <c r="C15" s="29"/>
      <c r="D15" s="29"/>
      <c r="E15" s="29"/>
      <c r="F15" s="29"/>
      <c r="G15" s="29"/>
      <c r="H15" s="29"/>
      <c r="I15" s="29"/>
      <c r="J15" s="29"/>
      <c r="K15" s="29"/>
      <c r="L15" s="29"/>
      <c r="M15" s="29"/>
      <c r="N15" s="29"/>
    </row>
    <row r="16" spans="1:14" ht="24.75" customHeight="1">
      <c r="A16" s="13"/>
      <c r="B16" s="152" t="s">
        <v>153</v>
      </c>
      <c r="C16" s="29"/>
      <c r="D16" s="29"/>
      <c r="E16" s="29"/>
      <c r="F16" s="29"/>
      <c r="G16" s="29"/>
      <c r="H16" s="29"/>
      <c r="I16" s="29"/>
      <c r="J16" s="29"/>
      <c r="K16" s="29"/>
      <c r="L16" s="29"/>
      <c r="M16" s="29"/>
      <c r="N16" s="29"/>
    </row>
    <row r="17" spans="1:14" ht="24.75" customHeight="1">
      <c r="A17" s="13"/>
      <c r="B17" s="152" t="s">
        <v>152</v>
      </c>
      <c r="C17" s="29"/>
      <c r="D17" s="29"/>
      <c r="E17" s="29"/>
      <c r="F17" s="29"/>
      <c r="G17" s="29"/>
      <c r="H17" s="29"/>
      <c r="I17" s="29"/>
      <c r="J17" s="29"/>
      <c r="K17" s="29"/>
      <c r="L17" s="29"/>
      <c r="M17" s="29"/>
      <c r="N17" s="29"/>
    </row>
    <row r="18" spans="1:14" ht="24.75" customHeight="1">
      <c r="A18" s="13"/>
      <c r="B18" s="152" t="s">
        <v>155</v>
      </c>
      <c r="C18" s="29"/>
      <c r="D18" s="29"/>
      <c r="E18" s="29"/>
      <c r="F18" s="29"/>
      <c r="G18" s="29"/>
      <c r="H18" s="29"/>
      <c r="I18" s="29"/>
      <c r="J18" s="29"/>
      <c r="K18" s="29"/>
      <c r="L18" s="29"/>
      <c r="M18" s="29"/>
      <c r="N18" s="29"/>
    </row>
    <row r="19" spans="1:14" ht="24.75" customHeight="1">
      <c r="A19" s="13"/>
      <c r="B19" s="152" t="s">
        <v>154</v>
      </c>
      <c r="C19" s="29"/>
      <c r="D19" s="29"/>
      <c r="E19" s="29"/>
      <c r="F19" s="29"/>
      <c r="G19" s="96"/>
      <c r="H19" s="96"/>
      <c r="I19" s="96"/>
      <c r="J19" s="96"/>
      <c r="K19" s="29"/>
      <c r="L19" s="29"/>
      <c r="M19" s="29"/>
      <c r="N19" s="29"/>
    </row>
    <row r="20" spans="1:14" ht="24.75" customHeight="1">
      <c r="A20" s="13"/>
      <c r="B20" s="152" t="s">
        <v>156</v>
      </c>
      <c r="C20" s="29"/>
      <c r="D20" s="29"/>
      <c r="E20" s="29"/>
      <c r="F20" s="29"/>
      <c r="G20" s="29"/>
      <c r="H20" s="29"/>
      <c r="I20" s="29"/>
      <c r="J20" s="29"/>
      <c r="K20" s="29"/>
      <c r="L20" s="29"/>
      <c r="M20" s="29"/>
      <c r="N20" s="29"/>
    </row>
    <row r="21" spans="1:14" ht="24.75" customHeight="1">
      <c r="A21" s="13"/>
      <c r="B21" s="152" t="s">
        <v>48</v>
      </c>
      <c r="C21" s="29"/>
      <c r="D21" s="29"/>
      <c r="E21" s="29"/>
      <c r="F21" s="92"/>
      <c r="G21" s="92"/>
      <c r="H21" s="29"/>
      <c r="I21" s="92"/>
      <c r="J21" s="29"/>
      <c r="K21" s="92"/>
      <c r="L21" s="29"/>
      <c r="M21" s="29"/>
      <c r="N21" s="29"/>
    </row>
    <row r="22" spans="1:14" ht="24.75" customHeight="1">
      <c r="A22" s="13"/>
      <c r="B22" s="152" t="s">
        <v>341</v>
      </c>
      <c r="C22" s="29"/>
      <c r="D22" s="29"/>
      <c r="E22" s="29"/>
      <c r="F22" s="92"/>
      <c r="G22" s="92"/>
      <c r="H22" s="29"/>
      <c r="I22" s="92"/>
      <c r="J22" s="29"/>
      <c r="K22" s="92"/>
      <c r="L22" s="29"/>
      <c r="M22" s="29"/>
      <c r="N22" s="29"/>
    </row>
    <row r="23" spans="1:14" ht="24.75" customHeight="1">
      <c r="A23" s="13"/>
      <c r="B23" s="152" t="s">
        <v>340</v>
      </c>
      <c r="C23" s="29"/>
      <c r="D23" s="29"/>
      <c r="E23" s="29"/>
      <c r="F23" s="29"/>
      <c r="G23" s="29"/>
      <c r="H23" s="29"/>
      <c r="I23" s="29"/>
      <c r="J23" s="29"/>
      <c r="K23" s="29"/>
      <c r="L23" s="29"/>
      <c r="M23" s="29"/>
      <c r="N23" s="29"/>
    </row>
    <row r="24" spans="1:14" ht="24.75" customHeight="1">
      <c r="A24" s="13"/>
      <c r="B24" s="152"/>
      <c r="C24" s="29"/>
      <c r="D24" s="29"/>
      <c r="E24" s="29"/>
      <c r="F24" s="29"/>
      <c r="G24" s="29"/>
      <c r="H24" s="29"/>
      <c r="I24" s="29"/>
      <c r="J24" s="29"/>
      <c r="K24" s="29"/>
      <c r="L24" s="29"/>
      <c r="M24" s="29"/>
      <c r="N24" s="29"/>
    </row>
    <row r="25" spans="1:14" ht="24.75" customHeight="1">
      <c r="A25" s="13"/>
      <c r="B25" s="152"/>
      <c r="C25" s="29"/>
      <c r="D25" s="29"/>
      <c r="E25" s="29"/>
      <c r="F25" s="29"/>
      <c r="G25" s="29"/>
      <c r="H25" s="29"/>
      <c r="I25" s="29"/>
      <c r="J25" s="29"/>
      <c r="K25" s="29"/>
      <c r="L25" s="29"/>
      <c r="M25" s="29"/>
      <c r="N25" s="29"/>
    </row>
    <row r="26" spans="1:14" ht="24.75" customHeight="1">
      <c r="A26" s="13"/>
      <c r="B26" s="152"/>
      <c r="C26" s="29"/>
      <c r="D26" s="29"/>
      <c r="E26" s="29"/>
      <c r="F26" s="29"/>
      <c r="G26" s="29"/>
      <c r="H26" s="29"/>
      <c r="I26" s="29"/>
      <c r="J26" s="29"/>
      <c r="K26" s="29"/>
      <c r="L26" s="29"/>
      <c r="M26" s="29"/>
      <c r="N26" s="29"/>
    </row>
    <row r="27" spans="1:14" ht="24.75" customHeight="1">
      <c r="A27" s="13"/>
      <c r="B27" s="152"/>
      <c r="C27" s="29"/>
      <c r="D27" s="29"/>
      <c r="E27" s="29"/>
      <c r="F27" s="29"/>
      <c r="G27" s="29"/>
      <c r="H27" s="29"/>
      <c r="I27" s="29"/>
      <c r="J27" s="29"/>
      <c r="K27" s="29"/>
      <c r="L27" s="29"/>
      <c r="M27" s="29"/>
      <c r="N27" s="29"/>
    </row>
    <row r="28" spans="1:14" ht="24.75" customHeight="1">
      <c r="A28" s="13"/>
      <c r="B28" s="152"/>
      <c r="C28" s="29"/>
      <c r="D28" s="29"/>
      <c r="E28" s="29"/>
      <c r="F28" s="29"/>
      <c r="G28" s="29"/>
      <c r="H28" s="29"/>
      <c r="I28" s="29"/>
      <c r="J28" s="29"/>
      <c r="K28" s="29"/>
      <c r="L28" s="29"/>
      <c r="M28" s="29"/>
      <c r="N28" s="29"/>
    </row>
    <row r="29" spans="1:14" ht="15" customHeight="1">
      <c r="A29" s="13"/>
      <c r="B29" s="142"/>
      <c r="C29" s="29"/>
      <c r="D29" s="29"/>
      <c r="E29" s="29"/>
      <c r="F29" s="92"/>
      <c r="G29" s="98"/>
      <c r="H29" s="29"/>
      <c r="I29" s="98"/>
      <c r="J29" s="29"/>
      <c r="K29" s="98"/>
      <c r="L29" s="29"/>
      <c r="M29" s="29"/>
      <c r="N29" s="29"/>
    </row>
    <row r="30" spans="1:14" ht="15" customHeight="1">
      <c r="A30" s="14"/>
      <c r="B30" s="115"/>
      <c r="C30" s="29"/>
      <c r="D30" s="29"/>
      <c r="E30" s="29"/>
      <c r="F30" s="29"/>
      <c r="G30" s="29"/>
      <c r="H30" s="29"/>
      <c r="I30" s="29"/>
      <c r="J30" s="29"/>
      <c r="K30" s="29"/>
      <c r="L30" s="29"/>
      <c r="M30" s="29"/>
      <c r="N30" s="29"/>
    </row>
    <row r="31" spans="2:14" ht="15" customHeight="1">
      <c r="B31" s="29"/>
      <c r="C31" s="29"/>
      <c r="D31" s="29"/>
      <c r="E31" s="29"/>
      <c r="F31" s="29"/>
      <c r="G31" s="29"/>
      <c r="H31" s="29"/>
      <c r="I31" s="29"/>
      <c r="J31" s="29"/>
      <c r="K31" s="29"/>
      <c r="L31" s="29"/>
      <c r="M31" s="29"/>
      <c r="N31" s="29"/>
    </row>
    <row r="32" spans="2:14" ht="15" customHeight="1">
      <c r="B32" s="29"/>
      <c r="C32" s="29"/>
      <c r="D32" s="29"/>
      <c r="E32" s="29"/>
      <c r="F32" s="29"/>
      <c r="G32" s="29"/>
      <c r="H32" s="29"/>
      <c r="I32" s="29"/>
      <c r="J32" s="29"/>
      <c r="K32" s="29"/>
      <c r="L32" s="29"/>
      <c r="M32" s="29"/>
      <c r="N32" s="29"/>
    </row>
    <row r="33" spans="2:14" ht="15" customHeight="1">
      <c r="B33" s="29"/>
      <c r="C33" s="29"/>
      <c r="D33" s="29"/>
      <c r="E33" s="29"/>
      <c r="F33" s="29"/>
      <c r="G33" s="29"/>
      <c r="H33" s="29"/>
      <c r="I33" s="29"/>
      <c r="J33" s="29"/>
      <c r="K33" s="29"/>
      <c r="L33" s="29"/>
      <c r="M33" s="29"/>
      <c r="N33" s="29"/>
    </row>
    <row r="34" spans="2:14" ht="15" customHeight="1">
      <c r="B34" s="29"/>
      <c r="C34" s="29"/>
      <c r="D34" s="29"/>
      <c r="E34" s="29"/>
      <c r="F34" s="29"/>
      <c r="G34" s="29"/>
      <c r="H34" s="29"/>
      <c r="I34" s="29"/>
      <c r="J34" s="29"/>
      <c r="K34" s="29"/>
      <c r="L34" s="29"/>
      <c r="M34" s="29"/>
      <c r="N34" s="29"/>
    </row>
    <row r="35" spans="2:14" ht="15" customHeight="1">
      <c r="B35" s="29"/>
      <c r="C35" s="29"/>
      <c r="D35" s="29"/>
      <c r="E35" s="29"/>
      <c r="F35" s="29"/>
      <c r="G35" s="29"/>
      <c r="H35" s="29"/>
      <c r="I35" s="29"/>
      <c r="J35" s="29"/>
      <c r="K35" s="29"/>
      <c r="L35" s="29"/>
      <c r="M35" s="29"/>
      <c r="N35" s="29"/>
    </row>
    <row r="36" spans="2:14" ht="15" customHeight="1">
      <c r="B36" s="29"/>
      <c r="C36" s="29"/>
      <c r="D36" s="29"/>
      <c r="E36" s="29"/>
      <c r="F36" s="29"/>
      <c r="G36" s="29"/>
      <c r="H36" s="29"/>
      <c r="I36" s="29"/>
      <c r="J36" s="29"/>
      <c r="K36" s="29"/>
      <c r="L36" s="29"/>
      <c r="M36" s="29"/>
      <c r="N36" s="29"/>
    </row>
    <row r="37" spans="2:14" ht="15" customHeight="1">
      <c r="B37" s="29"/>
      <c r="C37" s="29"/>
      <c r="D37" s="29"/>
      <c r="E37" s="29"/>
      <c r="F37" s="29"/>
      <c r="G37" s="29"/>
      <c r="H37" s="29"/>
      <c r="I37" s="29"/>
      <c r="J37" s="29"/>
      <c r="K37" s="29"/>
      <c r="L37" s="29"/>
      <c r="M37" s="29"/>
      <c r="N37" s="29"/>
    </row>
    <row r="38" spans="2:14" ht="15" customHeight="1">
      <c r="B38" s="29"/>
      <c r="C38" s="29"/>
      <c r="D38" s="29"/>
      <c r="E38" s="29"/>
      <c r="F38" s="29"/>
      <c r="G38" s="29"/>
      <c r="H38" s="29"/>
      <c r="I38" s="29"/>
      <c r="J38" s="29"/>
      <c r="K38" s="29"/>
      <c r="L38" s="29"/>
      <c r="M38" s="29"/>
      <c r="N38" s="29"/>
    </row>
    <row r="39" spans="2:14" ht="15" customHeight="1">
      <c r="B39" s="29"/>
      <c r="C39" s="29"/>
      <c r="D39" s="29"/>
      <c r="E39" s="29"/>
      <c r="F39" s="29"/>
      <c r="G39" s="29"/>
      <c r="H39" s="29"/>
      <c r="I39" s="29"/>
      <c r="J39" s="29"/>
      <c r="K39" s="29"/>
      <c r="L39" s="29"/>
      <c r="M39" s="29"/>
      <c r="N39" s="29"/>
    </row>
    <row r="40" spans="2:14" ht="15" customHeight="1">
      <c r="B40" s="29"/>
      <c r="C40" s="29"/>
      <c r="D40" s="29"/>
      <c r="E40" s="29"/>
      <c r="F40" s="29"/>
      <c r="G40" s="29"/>
      <c r="H40" s="29"/>
      <c r="I40" s="29"/>
      <c r="J40" s="29"/>
      <c r="K40" s="29"/>
      <c r="L40" s="29"/>
      <c r="M40" s="29"/>
      <c r="N40" s="29"/>
    </row>
    <row r="41" spans="2:14" ht="15" customHeight="1">
      <c r="B41" s="29"/>
      <c r="C41" s="29"/>
      <c r="D41" s="29"/>
      <c r="E41" s="29"/>
      <c r="F41" s="29"/>
      <c r="G41" s="29"/>
      <c r="H41" s="29"/>
      <c r="I41" s="29"/>
      <c r="J41" s="29"/>
      <c r="K41" s="29"/>
      <c r="L41" s="29"/>
      <c r="M41" s="29"/>
      <c r="N41" s="29"/>
    </row>
    <row r="42" spans="2:14" ht="15" customHeight="1">
      <c r="B42" s="29"/>
      <c r="C42" s="29"/>
      <c r="D42" s="29"/>
      <c r="E42" s="29"/>
      <c r="F42" s="29"/>
      <c r="G42" s="29"/>
      <c r="H42" s="92"/>
      <c r="I42" s="92"/>
      <c r="J42" s="92"/>
      <c r="K42" s="92"/>
      <c r="L42" s="92"/>
      <c r="M42" s="29"/>
      <c r="N42" s="29"/>
    </row>
    <row r="43" spans="2:14" ht="15" customHeight="1">
      <c r="B43" s="29"/>
      <c r="C43" s="29"/>
      <c r="D43" s="29"/>
      <c r="E43" s="29"/>
      <c r="F43" s="29"/>
      <c r="G43" s="29"/>
      <c r="H43" s="92"/>
      <c r="I43" s="92"/>
      <c r="J43" s="92"/>
      <c r="K43" s="92"/>
      <c r="L43" s="92"/>
      <c r="M43" s="29"/>
      <c r="N43" s="29"/>
    </row>
    <row r="44" spans="2:14" ht="15" customHeight="1">
      <c r="B44" s="29"/>
      <c r="C44" s="29"/>
      <c r="D44" s="29"/>
      <c r="E44" s="29"/>
      <c r="F44" s="123"/>
      <c r="G44" s="123"/>
      <c r="H44" s="92"/>
      <c r="I44" s="92"/>
      <c r="J44" s="92"/>
      <c r="K44" s="92"/>
      <c r="L44" s="92"/>
      <c r="M44" s="29"/>
      <c r="N44" s="29"/>
    </row>
    <row r="45" spans="2:14" ht="15" customHeight="1">
      <c r="B45" s="29"/>
      <c r="C45" s="29"/>
      <c r="D45" s="29"/>
      <c r="E45" s="29"/>
      <c r="F45" s="29"/>
      <c r="G45" s="29"/>
      <c r="H45" s="92"/>
      <c r="I45" s="92"/>
      <c r="J45" s="92"/>
      <c r="K45" s="92"/>
      <c r="L45" s="92"/>
      <c r="M45" s="124"/>
      <c r="N45" s="29"/>
    </row>
    <row r="46" spans="2:14" ht="15" customHeight="1">
      <c r="B46" s="29"/>
      <c r="C46" s="29"/>
      <c r="D46" s="29"/>
      <c r="E46" s="29"/>
      <c r="F46" s="29"/>
      <c r="G46" s="29"/>
      <c r="H46" s="29"/>
      <c r="I46" s="29"/>
      <c r="J46" s="29"/>
      <c r="K46" s="29"/>
      <c r="L46" s="29"/>
      <c r="M46" s="29"/>
      <c r="N46" s="29"/>
    </row>
    <row r="47" spans="2:14" ht="15" customHeight="1">
      <c r="B47" s="29"/>
      <c r="C47" s="29"/>
      <c r="D47" s="29"/>
      <c r="E47" s="29"/>
      <c r="F47" s="29"/>
      <c r="G47" s="29"/>
      <c r="H47" s="29"/>
      <c r="I47" s="29"/>
      <c r="J47" s="29"/>
      <c r="K47" s="29"/>
      <c r="L47" s="29"/>
      <c r="M47" s="29"/>
      <c r="N47" s="29"/>
    </row>
    <row r="48" spans="2:14" ht="15" customHeight="1">
      <c r="B48" s="29"/>
      <c r="C48" s="29"/>
      <c r="D48" s="29"/>
      <c r="E48" s="29"/>
      <c r="F48" s="29"/>
      <c r="G48" s="29"/>
      <c r="H48" s="29"/>
      <c r="I48" s="29"/>
      <c r="J48" s="29"/>
      <c r="K48" s="29"/>
      <c r="L48" s="29"/>
      <c r="M48" s="29"/>
      <c r="N48" s="29"/>
    </row>
  </sheetData>
  <sheetProtection sheet="1" formatCells="0" formatColumns="0" formatRows="0"/>
  <printOptions/>
  <pageMargins left="0.984251968503937" right="0.5905511811023623" top="0.5905511811023623" bottom="0.5905511811023623" header="0.31496062992125984" footer="0.31496062992125984"/>
  <pageSetup horizontalDpi="300" verticalDpi="300" orientation="portrait" paperSize="9" r:id="rId1"/>
  <colBreaks count="1" manualBreakCount="1">
    <brk id="2" max="26" man="1"/>
  </colBreaks>
</worksheet>
</file>

<file path=xl/worksheets/sheet7.xml><?xml version="1.0" encoding="utf-8"?>
<worksheet xmlns="http://schemas.openxmlformats.org/spreadsheetml/2006/main" xmlns:r="http://schemas.openxmlformats.org/officeDocument/2006/relationships">
  <dimension ref="A1:AA50"/>
  <sheetViews>
    <sheetView zoomScalePageLayoutView="0" workbookViewId="0" topLeftCell="A1">
      <selection activeCell="J2" sqref="J2:N2"/>
    </sheetView>
  </sheetViews>
  <sheetFormatPr defaultColWidth="8.88671875" defaultRowHeight="15" customHeight="1"/>
  <cols>
    <col min="1" max="26" width="4.77734375" style="3" customWidth="1"/>
    <col min="27" max="16384" width="8.88671875" style="3" customWidth="1"/>
  </cols>
  <sheetData>
    <row r="1" spans="1:23" ht="15" customHeight="1">
      <c r="A1" s="93" t="s">
        <v>534</v>
      </c>
      <c r="L1" s="76" t="s">
        <v>527</v>
      </c>
      <c r="M1" s="388">
        <f>+'報告書'!K1</f>
        <v>42482</v>
      </c>
      <c r="N1" s="389"/>
      <c r="P1" s="189"/>
      <c r="W1" s="3" t="s">
        <v>55</v>
      </c>
    </row>
    <row r="2" spans="1:23" ht="15" customHeight="1">
      <c r="A2" s="3" t="s">
        <v>309</v>
      </c>
      <c r="J2" s="347"/>
      <c r="K2" s="789"/>
      <c r="L2" s="789"/>
      <c r="M2" s="789"/>
      <c r="N2" s="790"/>
      <c r="Q2" s="3" t="s">
        <v>528</v>
      </c>
      <c r="R2" s="3" t="s">
        <v>529</v>
      </c>
      <c r="S2" s="3" t="s">
        <v>530</v>
      </c>
      <c r="T2" s="3" t="s">
        <v>531</v>
      </c>
      <c r="U2" s="3" t="s">
        <v>532</v>
      </c>
      <c r="W2" s="3">
        <v>20</v>
      </c>
    </row>
    <row r="3" spans="1:27" ht="15" customHeight="1">
      <c r="A3" s="503" t="s">
        <v>362</v>
      </c>
      <c r="B3" s="503"/>
      <c r="C3" s="503" t="s">
        <v>231</v>
      </c>
      <c r="D3" s="503"/>
      <c r="E3" s="503" t="s">
        <v>178</v>
      </c>
      <c r="F3" s="503" t="s">
        <v>232</v>
      </c>
      <c r="G3" s="632"/>
      <c r="H3" s="632"/>
      <c r="I3" s="632"/>
      <c r="J3" s="632"/>
      <c r="K3" s="632"/>
      <c r="L3" s="632"/>
      <c r="M3" s="635" t="s">
        <v>233</v>
      </c>
      <c r="N3" s="635" t="s">
        <v>234</v>
      </c>
      <c r="W3" s="631" t="s">
        <v>176</v>
      </c>
      <c r="X3" s="631" t="s">
        <v>177</v>
      </c>
      <c r="Y3" s="677" t="s">
        <v>102</v>
      </c>
      <c r="Z3" s="677"/>
      <c r="AA3" s="677"/>
    </row>
    <row r="4" spans="1:27" ht="15" customHeight="1">
      <c r="A4" s="503"/>
      <c r="B4" s="503"/>
      <c r="C4" s="503"/>
      <c r="D4" s="503"/>
      <c r="E4" s="632"/>
      <c r="F4" s="632"/>
      <c r="G4" s="632"/>
      <c r="H4" s="632"/>
      <c r="I4" s="632"/>
      <c r="J4" s="632"/>
      <c r="K4" s="632"/>
      <c r="L4" s="632"/>
      <c r="M4" s="636"/>
      <c r="N4" s="636"/>
      <c r="W4" s="631"/>
      <c r="X4" s="631"/>
      <c r="Y4" s="677"/>
      <c r="Z4" s="677"/>
      <c r="AA4" s="677"/>
    </row>
    <row r="5" spans="1:24" ht="15" customHeight="1">
      <c r="A5" s="503" t="s">
        <v>226</v>
      </c>
      <c r="B5" s="503"/>
      <c r="C5" s="503" t="s">
        <v>227</v>
      </c>
      <c r="D5" s="503"/>
      <c r="E5" s="175"/>
      <c r="F5" s="39"/>
      <c r="G5" s="46"/>
      <c r="H5" s="46"/>
      <c r="I5" s="46"/>
      <c r="J5" s="46"/>
      <c r="K5" s="46"/>
      <c r="L5" s="47"/>
      <c r="M5" s="510">
        <f>IF(AND(P5=FALSE,P6=FALSE),Y6,2)</f>
      </c>
      <c r="N5" s="510">
        <f>+Y6</f>
      </c>
      <c r="P5" s="248" t="b">
        <v>0</v>
      </c>
      <c r="Q5" s="248" t="b">
        <v>0</v>
      </c>
      <c r="R5" s="248" t="b">
        <v>0</v>
      </c>
      <c r="S5" s="248" t="b">
        <v>0</v>
      </c>
      <c r="T5" s="248" t="b">
        <v>0</v>
      </c>
      <c r="U5" s="248"/>
      <c r="V5" s="248"/>
      <c r="W5" s="71">
        <f>+IF(AND(Q5=FALSE,R5=FALSE,S5=FALSE,T5=FALSE),0,IF(Q5=TRUE,2,IF(R5=TRUE,2,IF(S5=TRUE,2,IF(T5=TRUE,2,0)))))</f>
        <v>0</v>
      </c>
      <c r="X5" s="71">
        <f>+IF(AND(Q5=FALSE,R5=FALSE,S5=FALSE,T5=FALSE),0,IF(Q5=TRUE,2,IF(R5=TRUE,2,IF(S5=TRUE,2,IF(T5=TRUE,2,0)))))</f>
        <v>0</v>
      </c>
    </row>
    <row r="6" spans="1:25" ht="15" customHeight="1">
      <c r="A6" s="503"/>
      <c r="B6" s="503"/>
      <c r="C6" s="503" t="s">
        <v>228</v>
      </c>
      <c r="D6" s="503"/>
      <c r="E6" s="175"/>
      <c r="F6" s="39"/>
      <c r="G6" s="177"/>
      <c r="H6" s="46"/>
      <c r="I6" s="46"/>
      <c r="J6" s="46"/>
      <c r="K6" s="46"/>
      <c r="L6" s="47"/>
      <c r="M6" s="511"/>
      <c r="N6" s="511"/>
      <c r="P6" s="248" t="b">
        <v>0</v>
      </c>
      <c r="Q6" s="248" t="b">
        <v>0</v>
      </c>
      <c r="R6" s="248" t="b">
        <v>0</v>
      </c>
      <c r="S6" s="248" t="b">
        <v>0</v>
      </c>
      <c r="T6" s="248" t="b">
        <v>0</v>
      </c>
      <c r="U6" s="248"/>
      <c r="V6" s="248"/>
      <c r="W6" s="71">
        <f>+IF(AND(Q6=FALSE,R6=FALSE,S6=FALSE,T6=FALSE),0,IF(Q6=TRUE,2,IF(R6=TRUE,2,IF(S6=TRUE,2,IF(T6=TRUE,2,0)))))</f>
        <v>0</v>
      </c>
      <c r="X6" s="71">
        <f>+IF(AND(Q6=FALSE,R6=FALSE,S6=FALSE,T6=FALSE),0,IF(Q6=TRUE,2,IF(R6=TRUE,2,IF(S6=TRUE,2,IF(T6=TRUE,2,0)))))</f>
        <v>0</v>
      </c>
      <c r="Y6" s="3">
        <f>IF(W2&gt;=10,IF(MAX(X5,X6)=0,"",MAX(X5,X6)),IF(MAX(W5:W6)=0,"",MAX(W5,W6)))</f>
      </c>
    </row>
    <row r="7" spans="1:25" ht="15" customHeight="1">
      <c r="A7" s="503" t="s">
        <v>179</v>
      </c>
      <c r="B7" s="503"/>
      <c r="C7" s="503" t="s">
        <v>229</v>
      </c>
      <c r="D7" s="503"/>
      <c r="E7" s="49"/>
      <c r="F7" s="154"/>
      <c r="G7" s="155"/>
      <c r="H7" s="155"/>
      <c r="I7" s="155"/>
      <c r="J7" s="155"/>
      <c r="K7" s="155"/>
      <c r="L7" s="178"/>
      <c r="M7" s="510">
        <f>IF(AND(P7=FALSE),Y7,2)</f>
      </c>
      <c r="N7" s="510">
        <f>+Y7</f>
      </c>
      <c r="P7" s="248" t="b">
        <v>0</v>
      </c>
      <c r="Q7" s="248" t="b">
        <v>0</v>
      </c>
      <c r="R7" s="248" t="b">
        <v>0</v>
      </c>
      <c r="S7" s="248" t="b">
        <v>0</v>
      </c>
      <c r="T7" s="248" t="b">
        <v>0</v>
      </c>
      <c r="U7" s="248" t="b">
        <v>0</v>
      </c>
      <c r="V7" s="248"/>
      <c r="W7" s="71">
        <f>+IF(AND(Q7=FALSE,R7=FALSE,S7=FALSE,T7=FALSE,U7=FALSE),0,IF(Q7=TRUE,2,IF(R7=TRUE,2,IF(S7=TRUE,2,IF(T7=TRUE,2,IF(U7=TRUE,2,0))))))</f>
        <v>0</v>
      </c>
      <c r="X7" s="71">
        <f>+IF(AND(Q7=FALSE,R7=FALSE,S7=FALSE,T7=FALSE,U7=FALSE),0,IF(Q7=TRUE,2,IF(R7=TRUE,2,IF(S7=TRUE,2,IF(T7=TRUE,2,IF(U7=TRUE,2,0))))))</f>
        <v>0</v>
      </c>
      <c r="Y7" s="3">
        <f>IF(W2&gt;=10,IF(X7=0,"",X7),IF(W7=0,"",W7))</f>
      </c>
    </row>
    <row r="8" spans="1:22" ht="15" customHeight="1">
      <c r="A8" s="503"/>
      <c r="B8" s="503"/>
      <c r="C8" s="503"/>
      <c r="D8" s="503"/>
      <c r="E8" s="48"/>
      <c r="F8" s="26"/>
      <c r="G8" s="28"/>
      <c r="H8" s="28"/>
      <c r="I8" s="28"/>
      <c r="J8" s="28"/>
      <c r="K8" s="28"/>
      <c r="L8" s="179"/>
      <c r="M8" s="511"/>
      <c r="N8" s="511"/>
      <c r="P8" s="248"/>
      <c r="Q8" s="248"/>
      <c r="R8" s="248"/>
      <c r="S8" s="248"/>
      <c r="T8" s="248"/>
      <c r="U8" s="248"/>
      <c r="V8" s="248"/>
    </row>
    <row r="9" spans="1:25" ht="15" customHeight="1">
      <c r="A9" s="503"/>
      <c r="B9" s="503"/>
      <c r="C9" s="503" t="s">
        <v>230</v>
      </c>
      <c r="D9" s="503"/>
      <c r="E9" s="49"/>
      <c r="F9" s="154"/>
      <c r="G9" s="155"/>
      <c r="H9" s="155"/>
      <c r="I9" s="155"/>
      <c r="J9" s="155"/>
      <c r="K9" s="155"/>
      <c r="L9" s="178"/>
      <c r="M9" s="510">
        <f>IF(AND(P9=FALSE),Y9,2)</f>
      </c>
      <c r="N9" s="510">
        <f>+Y9</f>
      </c>
      <c r="P9" s="248" t="b">
        <v>0</v>
      </c>
      <c r="Q9" s="248" t="b">
        <v>0</v>
      </c>
      <c r="R9" s="248" t="b">
        <v>0</v>
      </c>
      <c r="S9" s="248" t="b">
        <v>0</v>
      </c>
      <c r="T9" s="248" t="b">
        <v>0</v>
      </c>
      <c r="U9" s="248" t="b">
        <v>0</v>
      </c>
      <c r="V9" s="248"/>
      <c r="W9" s="71">
        <f>+IF(AND(Q9=FALSE,R9=FALSE,S9=FALSE,T9=FALSE,U9=FALSE),0,IF(Q9=TRUE,2,IF(R9=TRUE,2,IF(S9=TRUE,2,IF(T9=TRUE,2,IF(U9=TRUE,2,0))))))</f>
        <v>0</v>
      </c>
      <c r="X9" s="71">
        <f>+IF(AND(Q9=FALSE,R9=FALSE,S9=FALSE,T9=FALSE,U9=FALSE),0,IF(Q9=TRUE,2,IF(R9=TRUE,2,IF(S9=TRUE,2,IF(T9=TRUE,2,IF(U9=TRUE,2,1))))))</f>
        <v>0</v>
      </c>
      <c r="Y9" s="3">
        <f>IF(W2&gt;=10,IF(X9=0,"",X9),IF(W9=0,"",W9))</f>
      </c>
    </row>
    <row r="10" spans="1:22" ht="15" customHeight="1">
      <c r="A10" s="503"/>
      <c r="B10" s="503"/>
      <c r="C10" s="503"/>
      <c r="D10" s="503"/>
      <c r="E10" s="176"/>
      <c r="F10" s="26"/>
      <c r="G10" s="28"/>
      <c r="H10" s="28"/>
      <c r="I10" s="28"/>
      <c r="J10" s="28"/>
      <c r="K10" s="28"/>
      <c r="L10" s="179"/>
      <c r="M10" s="511"/>
      <c r="N10" s="511"/>
      <c r="P10" s="248"/>
      <c r="Q10" s="248"/>
      <c r="R10" s="248"/>
      <c r="S10" s="248"/>
      <c r="T10" s="248"/>
      <c r="U10" s="248"/>
      <c r="V10" s="248"/>
    </row>
    <row r="11" spans="1:24" ht="15" customHeight="1">
      <c r="A11" s="503" t="s">
        <v>188</v>
      </c>
      <c r="B11" s="503"/>
      <c r="C11" s="640" t="s">
        <v>194</v>
      </c>
      <c r="D11" s="640"/>
      <c r="E11" s="49"/>
      <c r="F11" s="154"/>
      <c r="G11" s="155"/>
      <c r="H11" s="155"/>
      <c r="I11" s="155"/>
      <c r="J11" s="155"/>
      <c r="K11" s="155"/>
      <c r="L11" s="178"/>
      <c r="M11" s="510">
        <f>IF(AND(P11=FALSE,P13=FALSE,P15=FALSE,P17=FALSE),Y17,4)</f>
      </c>
      <c r="N11" s="510">
        <f>+Y17</f>
      </c>
      <c r="P11" s="248" t="b">
        <v>0</v>
      </c>
      <c r="Q11" s="248" t="b">
        <v>0</v>
      </c>
      <c r="R11" s="248" t="b">
        <v>0</v>
      </c>
      <c r="S11" s="248" t="b">
        <v>0</v>
      </c>
      <c r="T11" s="248" t="b">
        <v>0</v>
      </c>
      <c r="U11" s="248" t="b">
        <v>0</v>
      </c>
      <c r="V11" s="248" t="b">
        <v>0</v>
      </c>
      <c r="W11" s="71">
        <f>+IF(AND(Q11=FALSE,R11=FALSE,S11=FALSE,T11=FALSE,U11=FALSE,V11=FALSE),0,IF(Q11=TRUE,4,IF(R11=TRUE,4,IF(S11=TRUE,4,IF(T11=TRUE,4,IF(U11=TRUE,4,IF(V11=TRUE,4,0)))))))</f>
        <v>0</v>
      </c>
      <c r="X11" s="71">
        <f>+IF(AND(Q11=FALSE,R11=FALSE,S11=FALSE,T11=FALSE,U11=FALSE,V11=FALSE),0,IF(Q11=TRUE,4,IF(R11=TRUE,4,IF(S11=TRUE,4,IF(T11=TRUE,4,IF(U11=TRUE,4,IF(V11=TRUE,4,0)))))))</f>
        <v>0</v>
      </c>
    </row>
    <row r="12" spans="1:22" ht="15" customHeight="1">
      <c r="A12" s="503"/>
      <c r="B12" s="503"/>
      <c r="C12" s="640"/>
      <c r="D12" s="640"/>
      <c r="E12" s="48"/>
      <c r="F12" s="26"/>
      <c r="G12" s="28"/>
      <c r="H12" s="28"/>
      <c r="I12" s="28"/>
      <c r="J12" s="28"/>
      <c r="K12" s="28"/>
      <c r="L12" s="179"/>
      <c r="M12" s="511"/>
      <c r="N12" s="511"/>
      <c r="P12" s="248"/>
      <c r="Q12" s="248"/>
      <c r="R12" s="248"/>
      <c r="S12" s="248"/>
      <c r="T12" s="248"/>
      <c r="U12" s="248"/>
      <c r="V12" s="248"/>
    </row>
    <row r="13" spans="1:24" ht="15" customHeight="1">
      <c r="A13" s="503"/>
      <c r="B13" s="503"/>
      <c r="C13" s="503" t="s">
        <v>185</v>
      </c>
      <c r="D13" s="503"/>
      <c r="E13" s="49"/>
      <c r="F13" s="154"/>
      <c r="G13" s="155"/>
      <c r="H13" s="155"/>
      <c r="I13" s="155"/>
      <c r="J13" s="155"/>
      <c r="K13" s="155"/>
      <c r="L13" s="178"/>
      <c r="M13" s="511"/>
      <c r="N13" s="511"/>
      <c r="P13" s="248" t="b">
        <v>0</v>
      </c>
      <c r="Q13" s="248" t="b">
        <v>0</v>
      </c>
      <c r="R13" s="248" t="b">
        <v>0</v>
      </c>
      <c r="S13" s="248" t="b">
        <v>0</v>
      </c>
      <c r="T13" s="248" t="b">
        <v>0</v>
      </c>
      <c r="U13" s="248" t="b">
        <v>0</v>
      </c>
      <c r="V13" s="248"/>
      <c r="W13" s="71">
        <f>+IF(AND(Q13=FALSE,R13=FALSE,S13=FALSE,T13=FALSE,U13=FALSE),0,IF(Q13=TRUE,4,IF(R13=TRUE,4,IF(S13=TRUE,4,IF(T13=TRUE,4,IF(U13=TRUE,4,0))))))</f>
        <v>0</v>
      </c>
      <c r="X13" s="71">
        <f>+IF(AND(Q13=FALSE,R13=FALSE,S13=FALSE,T13=FALSE,U13=FALSE),0,IF(Q13=TRUE,4,IF(R13=TRUE,4,IF(S13=TRUE,4,IF(T13=TRUE,4,IF(U13=TRUE,4,0))))))</f>
        <v>0</v>
      </c>
    </row>
    <row r="14" spans="1:22" ht="15" customHeight="1">
      <c r="A14" s="503"/>
      <c r="B14" s="503"/>
      <c r="C14" s="503"/>
      <c r="D14" s="503"/>
      <c r="E14" s="48"/>
      <c r="F14" s="26"/>
      <c r="G14" s="28"/>
      <c r="H14" s="28"/>
      <c r="I14" s="28"/>
      <c r="J14" s="28"/>
      <c r="K14" s="28"/>
      <c r="L14" s="179"/>
      <c r="M14" s="511"/>
      <c r="N14" s="511"/>
      <c r="P14" s="248"/>
      <c r="Q14" s="248"/>
      <c r="R14" s="248"/>
      <c r="S14" s="248"/>
      <c r="T14" s="248"/>
      <c r="U14" s="248"/>
      <c r="V14" s="248"/>
    </row>
    <row r="15" spans="1:24" ht="15" customHeight="1">
      <c r="A15" s="503"/>
      <c r="B15" s="503"/>
      <c r="C15" s="503" t="s">
        <v>186</v>
      </c>
      <c r="D15" s="503"/>
      <c r="E15" s="49"/>
      <c r="F15" s="154"/>
      <c r="G15" s="155"/>
      <c r="H15" s="155"/>
      <c r="I15" s="155"/>
      <c r="J15" s="155"/>
      <c r="K15" s="155"/>
      <c r="L15" s="178"/>
      <c r="M15" s="511"/>
      <c r="N15" s="511"/>
      <c r="P15" s="248" t="b">
        <v>0</v>
      </c>
      <c r="Q15" s="248" t="b">
        <v>0</v>
      </c>
      <c r="R15" s="248" t="b">
        <v>0</v>
      </c>
      <c r="S15" s="248" t="b">
        <v>0</v>
      </c>
      <c r="T15" s="248" t="b">
        <v>0</v>
      </c>
      <c r="U15" s="248" t="b">
        <v>0</v>
      </c>
      <c r="V15" s="248" t="b">
        <v>0</v>
      </c>
      <c r="W15" s="71">
        <f>+IF(AND(Q15=FALSE,R15=FALSE,S15=FALSE,T15=FALSE,U15=FALSE,V15=FALSE),0,IF(Q15=TRUE,4,IF(R15=TRUE,4,IF(S15=TRUE,4,IF(T15=TRUE,4,IF(U15=TRUE,4,IF(V15=TRUE,4,0)))))))</f>
        <v>0</v>
      </c>
      <c r="X15" s="71">
        <f>+IF(AND(Q15=FALSE,R15=FALSE,S15=FALSE,T15=FALSE,U15=FALSE,V15=FALSE),0,IF(Q15=TRUE,4,IF(R15=TRUE,4,IF(S15=TRUE,4,IF(T15=TRUE,4,IF(U15=TRUE,4,IF(V15=TRUE,4,0)))))))</f>
        <v>0</v>
      </c>
    </row>
    <row r="16" spans="1:22" ht="15" customHeight="1">
      <c r="A16" s="503"/>
      <c r="B16" s="503"/>
      <c r="C16" s="503"/>
      <c r="D16" s="503"/>
      <c r="E16" s="48"/>
      <c r="F16" s="26"/>
      <c r="G16" s="28"/>
      <c r="H16" s="28"/>
      <c r="I16" s="28"/>
      <c r="J16" s="28"/>
      <c r="K16" s="28"/>
      <c r="L16" s="179"/>
      <c r="M16" s="511"/>
      <c r="N16" s="511"/>
      <c r="P16" s="248"/>
      <c r="Q16" s="248"/>
      <c r="R16" s="248"/>
      <c r="S16" s="248"/>
      <c r="T16" s="248"/>
      <c r="U16" s="248"/>
      <c r="V16" s="248"/>
    </row>
    <row r="17" spans="1:25" ht="15" customHeight="1">
      <c r="A17" s="503"/>
      <c r="B17" s="503"/>
      <c r="C17" s="503" t="s">
        <v>187</v>
      </c>
      <c r="D17" s="503"/>
      <c r="E17" s="175"/>
      <c r="F17" s="39"/>
      <c r="G17" s="46"/>
      <c r="H17" s="46"/>
      <c r="I17" s="46"/>
      <c r="J17" s="46"/>
      <c r="K17" s="46"/>
      <c r="L17" s="47"/>
      <c r="M17" s="511"/>
      <c r="N17" s="511"/>
      <c r="P17" s="248" t="b">
        <v>0</v>
      </c>
      <c r="Q17" s="248" t="b">
        <v>0</v>
      </c>
      <c r="R17" s="248" t="b">
        <v>0</v>
      </c>
      <c r="S17" s="248" t="b">
        <v>0</v>
      </c>
      <c r="T17" s="248"/>
      <c r="U17" s="248"/>
      <c r="V17" s="248"/>
      <c r="W17" s="71">
        <f>+IF(AND(Q17=FALSE,R17=FALSE,S17=FALSE),0,IF(Q17=TRUE,4,IF(R17=TRUE,4,IF(S17=TRUE,4,0))))</f>
        <v>0</v>
      </c>
      <c r="X17" s="71">
        <f>+IF(AND(Q17=FALSE,R17=FALSE,S17=FALSE),0,IF(Q17=TRUE,4,IF(R17=TRUE,4,IF(S17=TRUE,4,0))))</f>
        <v>0</v>
      </c>
      <c r="Y17" s="3">
        <f>IF(W2&gt;=10,IF(MAX(X11,X13,X15,X17)=0,"",MAX(X11,X13,X15,X17)),IF(MAX(W11,W13,W15,W17)=0,"",MAX(W11,W13,W15,W17)))</f>
      </c>
    </row>
    <row r="18" spans="1:25" ht="15" customHeight="1">
      <c r="A18" s="503" t="s">
        <v>189</v>
      </c>
      <c r="B18" s="503"/>
      <c r="C18" s="503"/>
      <c r="D18" s="503"/>
      <c r="E18" s="49"/>
      <c r="F18" s="154"/>
      <c r="G18" s="155"/>
      <c r="H18" s="155"/>
      <c r="I18" s="155"/>
      <c r="J18" s="155"/>
      <c r="K18" s="155"/>
      <c r="L18" s="178"/>
      <c r="M18" s="510">
        <f>IF(AND(P18=FALSE),Y18,2)</f>
      </c>
      <c r="N18" s="510">
        <f>+Y18</f>
      </c>
      <c r="P18" s="248" t="b">
        <v>0</v>
      </c>
      <c r="Q18" s="248" t="b">
        <v>0</v>
      </c>
      <c r="R18" s="248" t="b">
        <v>0</v>
      </c>
      <c r="S18" s="248" t="b">
        <v>0</v>
      </c>
      <c r="T18" s="248" t="b">
        <v>0</v>
      </c>
      <c r="U18" s="248" t="b">
        <v>0</v>
      </c>
      <c r="V18" s="248"/>
      <c r="W18" s="71">
        <f>+IF(AND(Q18=FALSE,R18=FALSE,S18=FALSE,T18=FALSE,U18=FALSE),0,IF(Q18=TRUE,2,IF(R18=TRUE,2,IF(S18=TRUE,2,IF(T18=TRUE,2,IF(U18=TRUE,2,0))))))</f>
        <v>0</v>
      </c>
      <c r="X18" s="71">
        <f>+IF(AND(Q18=FALSE,R18=FALSE,S18=FALSE,T18=FALSE,U18=FALSE),0,IF(Q18=TRUE,2,IF(R18=TRUE,2,IF(S18=TRUE,2,IF(T18=TRUE,2,IF(U18=TRUE,2,0))))))</f>
        <v>0</v>
      </c>
      <c r="Y18" s="3">
        <f>IF(W2&gt;=10,IF(X18=0,"",X18),IF(W18=0,"",W18))</f>
      </c>
    </row>
    <row r="19" spans="1:22" ht="15" customHeight="1">
      <c r="A19" s="503"/>
      <c r="B19" s="503"/>
      <c r="C19" s="503"/>
      <c r="D19" s="503"/>
      <c r="E19" s="48"/>
      <c r="F19" s="26"/>
      <c r="G19" s="28"/>
      <c r="H19" s="28"/>
      <c r="I19" s="28"/>
      <c r="J19" s="28"/>
      <c r="K19" s="28"/>
      <c r="L19" s="179"/>
      <c r="M19" s="511"/>
      <c r="N19" s="511"/>
      <c r="P19" s="248"/>
      <c r="Q19" s="248"/>
      <c r="R19" s="248"/>
      <c r="S19" s="248"/>
      <c r="T19" s="248"/>
      <c r="U19" s="248"/>
      <c r="V19" s="248"/>
    </row>
    <row r="20" spans="1:24" ht="15" customHeight="1">
      <c r="A20" s="519" t="s">
        <v>533</v>
      </c>
      <c r="B20" s="519" t="s">
        <v>191</v>
      </c>
      <c r="C20" s="503" t="s">
        <v>194</v>
      </c>
      <c r="D20" s="503"/>
      <c r="E20" s="49"/>
      <c r="F20" s="154"/>
      <c r="G20" s="155"/>
      <c r="H20" s="155"/>
      <c r="I20" s="155"/>
      <c r="J20" s="155"/>
      <c r="K20" s="155"/>
      <c r="L20" s="178"/>
      <c r="M20" s="510">
        <f>IF(AND(P20=FALSE,P22=FALSE,P24=FALSE),Y24,1)</f>
      </c>
      <c r="N20" s="510">
        <f>+Y24</f>
      </c>
      <c r="P20" s="248" t="b">
        <v>0</v>
      </c>
      <c r="Q20" s="248" t="b">
        <v>0</v>
      </c>
      <c r="R20" s="248" t="b">
        <v>0</v>
      </c>
      <c r="S20" s="248" t="b">
        <v>0</v>
      </c>
      <c r="T20" s="248" t="b">
        <v>0</v>
      </c>
      <c r="U20" s="248" t="b">
        <v>0</v>
      </c>
      <c r="V20" s="248" t="b">
        <v>0</v>
      </c>
      <c r="W20" s="3">
        <v>0</v>
      </c>
      <c r="X20" s="71">
        <f>+IF(AND(Q20=FALSE,R20=FALSE,S20=FALSE,T20=FALSE,U20=FALSE,V20=FALSE),0,IF(Q20=TRUE,1,IF(R20=TRUE,1,IF(S20=TRUE,1,IF(T20=TRUE,1,IF(U20=TRUE,1,IF(V20=TRUE,1,0)))))))</f>
        <v>0</v>
      </c>
    </row>
    <row r="21" spans="1:22" ht="15" customHeight="1">
      <c r="A21" s="519"/>
      <c r="B21" s="519"/>
      <c r="C21" s="503"/>
      <c r="D21" s="503"/>
      <c r="E21" s="48"/>
      <c r="F21" s="26"/>
      <c r="G21" s="28"/>
      <c r="H21" s="28"/>
      <c r="I21" s="28"/>
      <c r="J21" s="28"/>
      <c r="K21" s="28"/>
      <c r="L21" s="179"/>
      <c r="M21" s="511"/>
      <c r="N21" s="511"/>
      <c r="P21" s="248"/>
      <c r="Q21" s="248"/>
      <c r="R21" s="248"/>
      <c r="S21" s="248"/>
      <c r="T21" s="248"/>
      <c r="U21" s="248"/>
      <c r="V21" s="248"/>
    </row>
    <row r="22" spans="1:24" ht="15" customHeight="1">
      <c r="A22" s="519"/>
      <c r="B22" s="519"/>
      <c r="C22" s="503" t="s">
        <v>185</v>
      </c>
      <c r="D22" s="503"/>
      <c r="E22" s="49"/>
      <c r="F22" s="154"/>
      <c r="G22" s="155"/>
      <c r="H22" s="155"/>
      <c r="I22" s="155"/>
      <c r="J22" s="155"/>
      <c r="K22" s="155"/>
      <c r="L22" s="178"/>
      <c r="M22" s="511"/>
      <c r="N22" s="511"/>
      <c r="P22" s="248" t="b">
        <v>0</v>
      </c>
      <c r="Q22" s="248" t="b">
        <v>0</v>
      </c>
      <c r="R22" s="248" t="b">
        <v>0</v>
      </c>
      <c r="S22" s="248" t="b">
        <v>0</v>
      </c>
      <c r="T22" s="248" t="b">
        <v>0</v>
      </c>
      <c r="U22" s="248" t="b">
        <v>0</v>
      </c>
      <c r="V22" s="248"/>
      <c r="W22" s="3">
        <v>0</v>
      </c>
      <c r="X22" s="71">
        <f>+IF(AND(Q22=FALSE,R22=FALSE,S22=FALSE,T22=FALSE,U22=FALSE),0,IF(Q22=TRUE,1,IF(R22=TRUE,1,IF(S22=TRUE,1,IF(T22=TRUE,1,IF(U22=TRUE,1,0))))))</f>
        <v>0</v>
      </c>
    </row>
    <row r="23" spans="1:22" ht="15" customHeight="1">
      <c r="A23" s="519"/>
      <c r="B23" s="519"/>
      <c r="C23" s="503"/>
      <c r="D23" s="503"/>
      <c r="E23" s="48"/>
      <c r="F23" s="26"/>
      <c r="G23" s="28"/>
      <c r="H23" s="28"/>
      <c r="I23" s="28"/>
      <c r="J23" s="28"/>
      <c r="K23" s="28"/>
      <c r="L23" s="179"/>
      <c r="M23" s="511"/>
      <c r="N23" s="511"/>
      <c r="P23" s="248"/>
      <c r="Q23" s="248"/>
      <c r="R23" s="248"/>
      <c r="S23" s="248"/>
      <c r="T23" s="248"/>
      <c r="U23" s="248"/>
      <c r="V23" s="248"/>
    </row>
    <row r="24" spans="1:25" ht="15" customHeight="1">
      <c r="A24" s="519"/>
      <c r="B24" s="519"/>
      <c r="C24" s="503" t="s">
        <v>186</v>
      </c>
      <c r="D24" s="503"/>
      <c r="E24" s="49"/>
      <c r="F24" s="154"/>
      <c r="G24" s="155"/>
      <c r="H24" s="155"/>
      <c r="I24" s="155"/>
      <c r="J24" s="155"/>
      <c r="K24" s="155"/>
      <c r="L24" s="178"/>
      <c r="M24" s="511"/>
      <c r="N24" s="511"/>
      <c r="P24" s="248" t="b">
        <v>0</v>
      </c>
      <c r="Q24" s="248" t="b">
        <v>0</v>
      </c>
      <c r="R24" s="248" t="b">
        <v>0</v>
      </c>
      <c r="S24" s="248" t="b">
        <v>0</v>
      </c>
      <c r="T24" s="248" t="b">
        <v>0</v>
      </c>
      <c r="U24" s="248" t="b">
        <v>0</v>
      </c>
      <c r="V24" s="248" t="b">
        <v>0</v>
      </c>
      <c r="W24" s="3">
        <v>0</v>
      </c>
      <c r="X24" s="71">
        <f>+IF(AND(Q24=FALSE,R24=FALSE,S24=FALSE,T24=FALSE,U24=FALSE,V24=FALSE),0,IF(Q24=TRUE,1,IF(R24=TRUE,1,IF(S24=TRUE,1,IF(T24=TRUE,1,IF(U24=TRUE,1,IF(V24=TRUE,1,0)))))))</f>
        <v>0</v>
      </c>
      <c r="Y24" s="3">
        <f>IF(W2&gt;=10,IF(MAX(X20,X22,X24)=0,"",MAX(X20,X22,X24)),IF(MAX(W20,W22,W24)=0,"",MAX(W20,W22,W24)))</f>
      </c>
    </row>
    <row r="25" spans="1:22" ht="15" customHeight="1">
      <c r="A25" s="519"/>
      <c r="B25" s="519"/>
      <c r="C25" s="503"/>
      <c r="D25" s="503"/>
      <c r="E25" s="48"/>
      <c r="F25" s="26"/>
      <c r="G25" s="28"/>
      <c r="H25" s="28"/>
      <c r="I25" s="28"/>
      <c r="J25" s="28"/>
      <c r="K25" s="28"/>
      <c r="L25" s="179"/>
      <c r="M25" s="511"/>
      <c r="N25" s="511"/>
      <c r="P25" s="248"/>
      <c r="Q25" s="248"/>
      <c r="R25" s="248"/>
      <c r="S25" s="248"/>
      <c r="T25" s="248"/>
      <c r="U25" s="248"/>
      <c r="V25" s="248"/>
    </row>
    <row r="26" spans="1:25" ht="15" customHeight="1">
      <c r="A26" s="519"/>
      <c r="B26" s="519"/>
      <c r="C26" s="503" t="s">
        <v>190</v>
      </c>
      <c r="D26" s="503"/>
      <c r="E26" s="49"/>
      <c r="F26" s="154"/>
      <c r="G26" s="155"/>
      <c r="H26" s="155"/>
      <c r="I26" s="155"/>
      <c r="J26" s="155"/>
      <c r="K26" s="155"/>
      <c r="L26" s="178"/>
      <c r="M26" s="510">
        <f>IF(AND(P26=FALSE),Y26,1)</f>
      </c>
      <c r="N26" s="510">
        <f>+Y26</f>
      </c>
      <c r="P26" s="248" t="b">
        <v>0</v>
      </c>
      <c r="Q26" s="248" t="b">
        <v>0</v>
      </c>
      <c r="R26" s="248" t="b">
        <v>0</v>
      </c>
      <c r="S26" s="248" t="b">
        <v>0</v>
      </c>
      <c r="T26" s="248" t="b">
        <v>0</v>
      </c>
      <c r="U26" s="248" t="b">
        <v>0</v>
      </c>
      <c r="V26" s="248"/>
      <c r="W26" s="3">
        <v>0</v>
      </c>
      <c r="X26" s="71">
        <f>+IF(AND(Q26=FALSE,R26=FALSE,S26=FALSE,T26=FALSE,U26=FALSE),0,IF(Q26=TRUE,1,IF(R26=TRUE,1,IF(S26=TRUE,1,IF(T26=TRUE,1,IF(U26=TRUE,1,0))))))</f>
        <v>0</v>
      </c>
      <c r="Y26" s="3">
        <f>IF(W2&gt;=10,IF(X26=0,"",X26),IF(W26=0,"",W26))</f>
      </c>
    </row>
    <row r="27" spans="1:22" ht="15" customHeight="1">
      <c r="A27" s="519"/>
      <c r="B27" s="519"/>
      <c r="C27" s="503"/>
      <c r="D27" s="503"/>
      <c r="E27" s="48"/>
      <c r="F27" s="26"/>
      <c r="G27" s="28"/>
      <c r="H27" s="28"/>
      <c r="I27" s="28"/>
      <c r="J27" s="28"/>
      <c r="K27" s="28"/>
      <c r="L27" s="179"/>
      <c r="M27" s="511"/>
      <c r="N27" s="511"/>
      <c r="P27" s="248"/>
      <c r="Q27" s="248"/>
      <c r="R27" s="248"/>
      <c r="S27" s="248"/>
      <c r="T27" s="248"/>
      <c r="U27" s="248"/>
      <c r="V27" s="248"/>
    </row>
    <row r="28" spans="1:25" ht="15" customHeight="1">
      <c r="A28" s="519"/>
      <c r="B28" s="503" t="s">
        <v>193</v>
      </c>
      <c r="C28" s="503"/>
      <c r="D28" s="503"/>
      <c r="E28" s="175"/>
      <c r="F28" s="39"/>
      <c r="G28" s="46"/>
      <c r="H28" s="46"/>
      <c r="I28" s="46"/>
      <c r="J28" s="46"/>
      <c r="K28" s="46"/>
      <c r="L28" s="47"/>
      <c r="M28" s="21">
        <f>IF(AND(P28=FALSE),Y28,1)</f>
      </c>
      <c r="N28" s="21">
        <f>+Y28</f>
      </c>
      <c r="P28" s="248" t="b">
        <v>0</v>
      </c>
      <c r="Q28" s="248" t="b">
        <v>0</v>
      </c>
      <c r="R28" s="248" t="b">
        <v>0</v>
      </c>
      <c r="S28" s="248"/>
      <c r="T28" s="248"/>
      <c r="U28" s="248"/>
      <c r="V28" s="248"/>
      <c r="W28" s="3">
        <v>0</v>
      </c>
      <c r="X28" s="71">
        <f>+IF(AND(Q28=FALSE,R28=FALSE),0,IF(Q28=TRUE,1,IF(R28=TRUE,1,0)))</f>
        <v>0</v>
      </c>
      <c r="Y28" s="3">
        <f>IF(W2&gt;=10,IF(X28=0,"",X28),IF(W28=0,"",W28))</f>
      </c>
    </row>
    <row r="29" spans="1:25" ht="15" customHeight="1">
      <c r="A29" s="661" t="s">
        <v>200</v>
      </c>
      <c r="B29" s="174" t="s">
        <v>195</v>
      </c>
      <c r="C29" s="510" t="s">
        <v>196</v>
      </c>
      <c r="D29" s="510"/>
      <c r="E29" s="175"/>
      <c r="F29" s="39"/>
      <c r="G29" s="46"/>
      <c r="H29" s="46"/>
      <c r="I29" s="46"/>
      <c r="J29" s="46"/>
      <c r="K29" s="46"/>
      <c r="L29" s="47"/>
      <c r="M29" s="21">
        <f>IF(AND(P29=FALSE),Y29,2)</f>
      </c>
      <c r="N29" s="21">
        <f>+Y29</f>
      </c>
      <c r="P29" s="248" t="b">
        <v>0</v>
      </c>
      <c r="Q29" s="248" t="b">
        <v>0</v>
      </c>
      <c r="R29" s="248" t="b">
        <v>0</v>
      </c>
      <c r="S29" s="248" t="b">
        <v>0</v>
      </c>
      <c r="T29" s="248" t="b">
        <v>0</v>
      </c>
      <c r="U29" s="248"/>
      <c r="V29" s="248"/>
      <c r="W29" s="71">
        <f>+IF(AND(Q29=FALSE,R29=FALSE,S29=FALSE,T29=FALSE),0,IF(Q29=TRUE,2,IF(R29=TRUE,2,IF(S29=TRUE,2,IF(T29=TRUE,2,0)))))</f>
        <v>0</v>
      </c>
      <c r="X29" s="71">
        <f>+IF(AND(Q29=FALSE,R29=FALSE,S29=FALSE,T29=FALSE),0,IF(Q29=TRUE,2,IF(R29=TRUE,2,IF(S29=TRUE,2,IF(T29=TRUE,2,0)))))</f>
        <v>0</v>
      </c>
      <c r="Y29" s="3">
        <f>IF(W2&gt;=10,IF(X29=0,"",X29),IF(W29=0,"",W29))</f>
      </c>
    </row>
    <row r="30" spans="1:24" ht="15" customHeight="1">
      <c r="A30" s="661"/>
      <c r="B30" s="503" t="s">
        <v>199</v>
      </c>
      <c r="C30" s="510" t="s">
        <v>197</v>
      </c>
      <c r="D30" s="510"/>
      <c r="E30" s="175"/>
      <c r="F30" s="39"/>
      <c r="G30" s="46"/>
      <c r="H30" s="46"/>
      <c r="I30" s="46"/>
      <c r="J30" s="46"/>
      <c r="K30" s="46"/>
      <c r="L30" s="47"/>
      <c r="M30" s="510">
        <f>IF(AND(P30=FALSE,P31=FALSE),Y31,2)</f>
      </c>
      <c r="N30" s="510">
        <f>+Y31</f>
      </c>
      <c r="P30" s="248" t="b">
        <v>0</v>
      </c>
      <c r="Q30" s="248" t="b">
        <v>0</v>
      </c>
      <c r="R30" s="248" t="b">
        <v>0</v>
      </c>
      <c r="S30" s="248"/>
      <c r="T30" s="248"/>
      <c r="U30" s="248"/>
      <c r="V30" s="248"/>
      <c r="W30" s="71">
        <f>+IF(AND(Q30=FALSE,R30=FALSE),0,IF(Q30=TRUE,2,IF(R30=TRUE,2,0)))</f>
        <v>0</v>
      </c>
      <c r="X30" s="71">
        <f>+IF(AND(Q30=FALSE,R30=FALSE),0,IF(Q30=TRUE,2,IF(R30=TRUE,2,0)))</f>
        <v>0</v>
      </c>
    </row>
    <row r="31" spans="1:25" ht="15" customHeight="1">
      <c r="A31" s="661"/>
      <c r="B31" s="503"/>
      <c r="C31" s="503" t="s">
        <v>198</v>
      </c>
      <c r="D31" s="503"/>
      <c r="E31" s="49"/>
      <c r="F31" s="154"/>
      <c r="G31" s="155"/>
      <c r="H31" s="155"/>
      <c r="I31" s="155"/>
      <c r="J31" s="155"/>
      <c r="K31" s="155"/>
      <c r="L31" s="178"/>
      <c r="M31" s="511"/>
      <c r="N31" s="511"/>
      <c r="P31" s="248" t="b">
        <v>0</v>
      </c>
      <c r="Q31" s="248" t="b">
        <v>0</v>
      </c>
      <c r="R31" s="248" t="b">
        <v>0</v>
      </c>
      <c r="S31" s="248" t="b">
        <v>0</v>
      </c>
      <c r="T31" s="248" t="b">
        <v>0</v>
      </c>
      <c r="U31" s="248" t="b">
        <v>0</v>
      </c>
      <c r="V31" s="248" t="b">
        <v>0</v>
      </c>
      <c r="W31" s="71">
        <f>+IF(AND(Q31=FALSE,R31=FALSE,S31=FALSE,T31=FALSE,U31=FALSE,V31=FALSE),0,IF(Q31=TRUE,2,IF(R31=TRUE,2,IF(S31=TRUE,2,IF(T31=TRUE,2,IF(U31=TRUE,2,IF(V31=TRUE,2,0)))))))</f>
        <v>0</v>
      </c>
      <c r="X31" s="71">
        <f>+IF(AND(Q31=FALSE,R31=FALSE,S31=FALSE,T31=FALSE,U31=FALSE,V31=FALSE),0,IF(Q31=TRUE,2,IF(R31=TRUE,2,IF(S31=TRUE,2,IF(T31=TRUE,2,IF(U31=TRUE,2,IF(V31=TRUE,2,0)))))))</f>
        <v>0</v>
      </c>
      <c r="Y31" s="3">
        <f>IF(W2&gt;=10,IF(MAX(X30,X31)=0,"",MAX(X30,X31)),IF(MAX(W30:W31)=0,"",MAX(W30,W31)))</f>
      </c>
    </row>
    <row r="32" spans="1:22" ht="15" customHeight="1">
      <c r="A32" s="661"/>
      <c r="B32" s="503"/>
      <c r="C32" s="503"/>
      <c r="D32" s="503"/>
      <c r="E32" s="48"/>
      <c r="F32" s="26"/>
      <c r="G32" s="28"/>
      <c r="H32" s="28"/>
      <c r="I32" s="28"/>
      <c r="J32" s="28"/>
      <c r="K32" s="28"/>
      <c r="L32" s="179"/>
      <c r="M32" s="511"/>
      <c r="N32" s="511"/>
      <c r="P32" s="248"/>
      <c r="Q32" s="248"/>
      <c r="R32" s="248"/>
      <c r="S32" s="248"/>
      <c r="T32" s="248"/>
      <c r="U32" s="248"/>
      <c r="V32" s="248"/>
    </row>
    <row r="33" spans="1:25" ht="15" customHeight="1">
      <c r="A33" s="661" t="s">
        <v>204</v>
      </c>
      <c r="B33" s="662" t="s">
        <v>201</v>
      </c>
      <c r="C33" s="510" t="s">
        <v>195</v>
      </c>
      <c r="D33" s="510"/>
      <c r="E33" s="175"/>
      <c r="F33" s="39"/>
      <c r="G33" s="46"/>
      <c r="H33" s="46"/>
      <c r="I33" s="46"/>
      <c r="J33" s="46"/>
      <c r="K33" s="46"/>
      <c r="L33" s="47"/>
      <c r="M33" s="21">
        <f>IF(AND(P33=FALSE),Y33,2)</f>
      </c>
      <c r="N33" s="21">
        <f>+Y33</f>
      </c>
      <c r="P33" s="248" t="b">
        <v>0</v>
      </c>
      <c r="Q33" s="248" t="b">
        <v>0</v>
      </c>
      <c r="R33" s="248" t="b">
        <v>0</v>
      </c>
      <c r="S33" s="248" t="b">
        <v>0</v>
      </c>
      <c r="T33" s="248"/>
      <c r="U33" s="248"/>
      <c r="V33" s="248"/>
      <c r="W33" s="71">
        <f>+IF(AND(Q33=FALSE,R33=FALSE,S33=FALSE),0,IF(Q33=TRUE,2,IF(R33=TRUE,2,IF(S33=TRUE,2,0))))</f>
        <v>0</v>
      </c>
      <c r="X33" s="71">
        <f>+IF(AND(Q33=FALSE,R33=FALSE,S33=FALSE),0,IF(Q33=TRUE,2,IF(R33=TRUE,2,IF(S33=TRUE,2,0))))</f>
        <v>0</v>
      </c>
      <c r="Y33" s="3">
        <f>IF(W2&gt;=10,IF(X33=0,"",X33),IF(W33=0,"",W33))</f>
      </c>
    </row>
    <row r="34" spans="1:25" ht="15" customHeight="1">
      <c r="A34" s="661"/>
      <c r="B34" s="663"/>
      <c r="C34" s="510" t="s">
        <v>202</v>
      </c>
      <c r="D34" s="510"/>
      <c r="E34" s="175"/>
      <c r="F34" s="39"/>
      <c r="G34" s="46"/>
      <c r="H34" s="46"/>
      <c r="I34" s="46"/>
      <c r="J34" s="46"/>
      <c r="K34" s="46"/>
      <c r="L34" s="47"/>
      <c r="M34" s="21">
        <f>IF(AND(P34=FALSE),Y34,1)</f>
      </c>
      <c r="N34" s="21">
        <f>+Y34</f>
      </c>
      <c r="P34" s="248" t="b">
        <v>0</v>
      </c>
      <c r="Q34" s="248" t="b">
        <v>0</v>
      </c>
      <c r="R34" s="248" t="b">
        <v>0</v>
      </c>
      <c r="S34" s="248" t="b">
        <v>0</v>
      </c>
      <c r="T34" s="248"/>
      <c r="U34" s="248"/>
      <c r="V34" s="248"/>
      <c r="W34" s="3">
        <v>0</v>
      </c>
      <c r="X34" s="71">
        <f>+IF(AND(Q34=FALSE,R34=FALSE,S34=FALSE),0,IF(Q34=TRUE,1,IF(R34=TRUE,1,IF(S34=TRUE,1,0))))</f>
        <v>0</v>
      </c>
      <c r="Y34" s="3">
        <f>IF(W2&gt;=10,IF(X34=0,"",X34),IF(W34=0,"",W34))</f>
      </c>
    </row>
    <row r="35" spans="1:25" ht="15" customHeight="1">
      <c r="A35" s="661"/>
      <c r="B35" s="173" t="s">
        <v>203</v>
      </c>
      <c r="C35" s="640"/>
      <c r="D35" s="640"/>
      <c r="E35" s="175"/>
      <c r="F35" s="39"/>
      <c r="G35" s="46"/>
      <c r="H35" s="46"/>
      <c r="I35" s="46"/>
      <c r="J35" s="46"/>
      <c r="K35" s="46"/>
      <c r="L35" s="47"/>
      <c r="M35" s="21">
        <f>IF(AND(P35=FALSE),Y35,2)</f>
      </c>
      <c r="N35" s="21">
        <f>+Y35</f>
      </c>
      <c r="P35" s="248" t="b">
        <v>0</v>
      </c>
      <c r="Q35" s="248" t="b">
        <v>0</v>
      </c>
      <c r="R35" s="248" t="b">
        <v>0</v>
      </c>
      <c r="S35" s="248" t="b">
        <v>0</v>
      </c>
      <c r="T35" s="248" t="b">
        <v>0</v>
      </c>
      <c r="U35" s="248"/>
      <c r="V35" s="248"/>
      <c r="W35" s="71">
        <f>+IF(AND(Q35=FALSE,R35=FALSE,S35=FALSE,T35=FALSE),0,IF(Q35=TRUE,2,IF(R35=TRUE,2,IF(S35=TRUE,2,IF(T35=TRUE,2,0)))))</f>
        <v>0</v>
      </c>
      <c r="X35" s="71">
        <f>+IF(AND(Q35=FALSE,R35=FALSE,S35=FALSE,T35=FALSE),0,IF(Q35=TRUE,2,IF(R35=TRUE,2,IF(S35=TRUE,2,IF(T35=TRUE,2,0)))))</f>
        <v>0</v>
      </c>
      <c r="Y35" s="3">
        <f>IF(W2&gt;=10,IF(X35=0,"",X35),IF(W35=0,"",W35))</f>
      </c>
    </row>
    <row r="36" spans="5:14" ht="15" customHeight="1">
      <c r="E36" s="29"/>
      <c r="F36" s="9"/>
      <c r="G36" s="9"/>
      <c r="H36" s="9"/>
      <c r="I36" s="9"/>
      <c r="J36" s="9"/>
      <c r="K36" s="643" t="s">
        <v>205</v>
      </c>
      <c r="L36" s="643"/>
      <c r="M36" s="76">
        <f>+IF(SUM(M5:M35)=0,"",SUM(M5:M35))</f>
      </c>
      <c r="N36" s="76">
        <f>+IF(SUM(N5:N35)=0,"",SUM(N5:N35))</f>
      </c>
    </row>
    <row r="37" spans="3:22" ht="15" customHeight="1">
      <c r="C37" s="641" t="s">
        <v>149</v>
      </c>
      <c r="D37" s="642"/>
      <c r="E37" s="642"/>
      <c r="F37" s="642"/>
      <c r="G37" s="642"/>
      <c r="H37" s="642"/>
      <c r="I37" s="642"/>
      <c r="J37" s="642"/>
      <c r="K37" s="642"/>
      <c r="L37" s="642"/>
      <c r="M37" s="263">
        <f>IF(M36="","",IF(N36="",1,MAX(0.7,1-N36/M36)))</f>
      </c>
      <c r="N37" s="76"/>
      <c r="P37" s="184" t="s">
        <v>334</v>
      </c>
      <c r="Q37" s="183"/>
      <c r="R37" s="183"/>
      <c r="S37" s="183"/>
      <c r="T37" s="183"/>
      <c r="U37" s="642">
        <f>IF(N36="",1,1-(N36/M36))</f>
        <v>1</v>
      </c>
      <c r="V37" s="791"/>
    </row>
    <row r="38" spans="22:25" ht="15" customHeight="1">
      <c r="V38" s="183"/>
      <c r="W38" s="183"/>
      <c r="X38" s="183"/>
      <c r="Y38" s="183"/>
    </row>
    <row r="39" spans="1:25" ht="15" customHeight="1">
      <c r="A39" s="515" t="s">
        <v>538</v>
      </c>
      <c r="B39" s="515"/>
      <c r="C39" s="515"/>
      <c r="D39" s="515"/>
      <c r="E39" s="515"/>
      <c r="F39" s="515"/>
      <c r="G39" s="515"/>
      <c r="H39" s="515"/>
      <c r="I39" s="515"/>
      <c r="J39" s="515"/>
      <c r="K39" s="515"/>
      <c r="L39" s="515"/>
      <c r="M39" s="515"/>
      <c r="N39" s="515"/>
      <c r="V39" s="183"/>
      <c r="W39" s="183"/>
      <c r="X39" s="183"/>
      <c r="Y39" s="183"/>
    </row>
    <row r="40" spans="1:25" ht="15" customHeight="1">
      <c r="A40" s="515"/>
      <c r="B40" s="515"/>
      <c r="C40" s="515"/>
      <c r="D40" s="515"/>
      <c r="E40" s="515"/>
      <c r="F40" s="515"/>
      <c r="G40" s="515"/>
      <c r="H40" s="515"/>
      <c r="I40" s="515"/>
      <c r="J40" s="515"/>
      <c r="K40" s="515"/>
      <c r="L40" s="515"/>
      <c r="M40" s="515"/>
      <c r="N40" s="515"/>
      <c r="V40" s="183"/>
      <c r="W40" s="183"/>
      <c r="X40" s="183"/>
      <c r="Y40" s="183"/>
    </row>
    <row r="41" spans="22:25" ht="15" customHeight="1">
      <c r="V41" s="183"/>
      <c r="W41" s="183"/>
      <c r="X41" s="183"/>
      <c r="Y41" s="183"/>
    </row>
    <row r="42" spans="1:25" ht="15" customHeight="1">
      <c r="A42" s="792" t="s">
        <v>449</v>
      </c>
      <c r="B42" s="788"/>
      <c r="C42" s="793"/>
      <c r="D42" s="792" t="s">
        <v>450</v>
      </c>
      <c r="E42" s="788"/>
      <c r="F42" s="788"/>
      <c r="V42" s="183"/>
      <c r="W42" s="183"/>
      <c r="X42" s="183"/>
      <c r="Y42" s="183"/>
    </row>
    <row r="43" spans="1:25" ht="15" customHeight="1">
      <c r="A43" s="797"/>
      <c r="B43" s="798"/>
      <c r="C43" s="799"/>
      <c r="D43" s="794">
        <f>M37</f>
      </c>
      <c r="E43" s="795"/>
      <c r="F43" s="796"/>
      <c r="V43" s="183"/>
      <c r="W43" s="183"/>
      <c r="X43" s="183"/>
      <c r="Y43" s="183"/>
    </row>
    <row r="45" spans="1:14" ht="15" customHeight="1">
      <c r="A45" s="806" t="s">
        <v>510</v>
      </c>
      <c r="B45" s="788"/>
      <c r="C45" s="788"/>
      <c r="D45" s="788"/>
      <c r="E45" s="788"/>
      <c r="F45" s="788"/>
      <c r="G45" s="788"/>
      <c r="H45" s="788"/>
      <c r="I45" s="788"/>
      <c r="J45" s="788"/>
      <c r="K45" s="793"/>
      <c r="L45" s="787" t="s">
        <v>451</v>
      </c>
      <c r="M45" s="788"/>
      <c r="N45" s="788"/>
    </row>
    <row r="46" spans="1:19" ht="15" customHeight="1">
      <c r="A46" s="313"/>
      <c r="B46" s="805" t="s">
        <v>537</v>
      </c>
      <c r="C46" s="805"/>
      <c r="D46" s="805"/>
      <c r="E46" s="805"/>
      <c r="F46" s="805"/>
      <c r="G46" s="805"/>
      <c r="H46" s="805"/>
      <c r="I46" s="805"/>
      <c r="J46" s="805"/>
      <c r="K46" s="552"/>
      <c r="L46" s="800">
        <f>IF(D43="","",IF(P46=2,D43,MIN(0.9,D43)))</f>
      </c>
      <c r="M46" s="486"/>
      <c r="N46" s="801"/>
      <c r="P46" s="119"/>
      <c r="S46" s="3" t="s">
        <v>548</v>
      </c>
    </row>
    <row r="47" spans="1:19" ht="15" customHeight="1">
      <c r="A47" s="312"/>
      <c r="B47" s="512" t="s">
        <v>536</v>
      </c>
      <c r="C47" s="512"/>
      <c r="D47" s="512"/>
      <c r="E47" s="512"/>
      <c r="F47" s="512"/>
      <c r="G47" s="512"/>
      <c r="H47" s="512"/>
      <c r="I47" s="512"/>
      <c r="J47" s="512"/>
      <c r="K47" s="501"/>
      <c r="L47" s="802"/>
      <c r="M47" s="803"/>
      <c r="N47" s="804"/>
      <c r="S47" s="3" t="s">
        <v>535</v>
      </c>
    </row>
    <row r="48" ht="15" customHeight="1">
      <c r="A48" s="96"/>
    </row>
    <row r="49" spans="1:14" ht="12" customHeight="1">
      <c r="A49" s="209"/>
      <c r="B49" s="209"/>
      <c r="C49" s="209"/>
      <c r="D49" s="223"/>
      <c r="E49" s="223"/>
      <c r="F49" s="223"/>
      <c r="G49" s="223"/>
      <c r="H49" s="92"/>
      <c r="I49" s="29"/>
      <c r="J49" s="29"/>
      <c r="K49" s="29"/>
      <c r="L49" s="29"/>
      <c r="M49" s="29"/>
      <c r="N49" s="92"/>
    </row>
    <row r="50" spans="7:9" ht="15" customHeight="1">
      <c r="G50" s="3" t="s">
        <v>539</v>
      </c>
      <c r="H50" s="362" t="s">
        <v>236</v>
      </c>
      <c r="I50" s="363"/>
    </row>
  </sheetData>
  <sheetProtection sheet="1" formatCells="0" formatColumns="0" formatRows="0"/>
  <mergeCells count="70">
    <mergeCell ref="A42:C42"/>
    <mergeCell ref="D42:F42"/>
    <mergeCell ref="D43:F43"/>
    <mergeCell ref="A43:C43"/>
    <mergeCell ref="L46:N47"/>
    <mergeCell ref="B46:K46"/>
    <mergeCell ref="B47:K47"/>
    <mergeCell ref="A45:K45"/>
    <mergeCell ref="U37:V37"/>
    <mergeCell ref="B20:B27"/>
    <mergeCell ref="A20:A28"/>
    <mergeCell ref="B28:D28"/>
    <mergeCell ref="M20:M25"/>
    <mergeCell ref="N20:N25"/>
    <mergeCell ref="C29:D29"/>
    <mergeCell ref="C24:D25"/>
    <mergeCell ref="C22:D23"/>
    <mergeCell ref="M5:M6"/>
    <mergeCell ref="N5:N6"/>
    <mergeCell ref="N18:N19"/>
    <mergeCell ref="N11:N17"/>
    <mergeCell ref="N7:N8"/>
    <mergeCell ref="M1:N1"/>
    <mergeCell ref="J2:N2"/>
    <mergeCell ref="W3:W4"/>
    <mergeCell ref="F3:L4"/>
    <mergeCell ref="A3:B4"/>
    <mergeCell ref="C3:D4"/>
    <mergeCell ref="M3:M4"/>
    <mergeCell ref="N3:N4"/>
    <mergeCell ref="H50:I50"/>
    <mergeCell ref="C33:D33"/>
    <mergeCell ref="C30:D30"/>
    <mergeCell ref="C31:D32"/>
    <mergeCell ref="C34:D34"/>
    <mergeCell ref="C35:D35"/>
    <mergeCell ref="C37:L37"/>
    <mergeCell ref="K36:L36"/>
    <mergeCell ref="A39:N40"/>
    <mergeCell ref="L45:N45"/>
    <mergeCell ref="A11:B17"/>
    <mergeCell ref="M18:M19"/>
    <mergeCell ref="M7:M8"/>
    <mergeCell ref="M11:M17"/>
    <mergeCell ref="C11:D12"/>
    <mergeCell ref="M9:M10"/>
    <mergeCell ref="A18:D19"/>
    <mergeCell ref="C9:D10"/>
    <mergeCell ref="C13:D14"/>
    <mergeCell ref="C15:D16"/>
    <mergeCell ref="Y3:AA4"/>
    <mergeCell ref="X3:X4"/>
    <mergeCell ref="A33:A35"/>
    <mergeCell ref="B33:B34"/>
    <mergeCell ref="A29:A32"/>
    <mergeCell ref="C20:D21"/>
    <mergeCell ref="B30:B32"/>
    <mergeCell ref="C26:D27"/>
    <mergeCell ref="A5:B6"/>
    <mergeCell ref="A7:B10"/>
    <mergeCell ref="C17:D17"/>
    <mergeCell ref="E3:E4"/>
    <mergeCell ref="N30:N32"/>
    <mergeCell ref="N9:N10"/>
    <mergeCell ref="M30:M32"/>
    <mergeCell ref="N26:N27"/>
    <mergeCell ref="C6:D6"/>
    <mergeCell ref="C5:D5"/>
    <mergeCell ref="C7:D8"/>
    <mergeCell ref="M26:M27"/>
  </mergeCells>
  <printOptions/>
  <pageMargins left="0.984251968503937" right="0.5905511811023623" top="0.5905511811023623" bottom="0.5905511811023623" header="0.31496062992125984" footer="0.1968503937007874"/>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S91"/>
  <sheetViews>
    <sheetView zoomScalePageLayoutView="0" workbookViewId="0" topLeftCell="A1">
      <selection activeCell="A2" sqref="A2"/>
    </sheetView>
  </sheetViews>
  <sheetFormatPr defaultColWidth="5.77734375" defaultRowHeight="15" customHeight="1"/>
  <cols>
    <col min="1" max="1" width="5.77734375" style="3" customWidth="1"/>
    <col min="2" max="5" width="6.77734375" style="3" customWidth="1"/>
    <col min="6" max="7" width="6.10546875" style="3" customWidth="1"/>
    <col min="8" max="8" width="5.77734375" style="3" customWidth="1"/>
    <col min="9" max="12" width="6.77734375" style="3" customWidth="1"/>
    <col min="13" max="13" width="5.77734375" style="3" customWidth="1"/>
    <col min="14" max="14" width="7.6640625" style="3" bestFit="1" customWidth="1"/>
    <col min="15" max="15" width="6.88671875" style="3" bestFit="1" customWidth="1"/>
    <col min="16" max="17" width="6.77734375" style="3" bestFit="1" customWidth="1"/>
    <col min="18" max="18" width="5.77734375" style="3" customWidth="1"/>
    <col min="19" max="19" width="6.77734375" style="3" bestFit="1" customWidth="1"/>
    <col min="20" max="16384" width="5.77734375" style="3" customWidth="1"/>
  </cols>
  <sheetData>
    <row r="1" spans="1:11" ht="15" customHeight="1">
      <c r="A1" s="93" t="s">
        <v>328</v>
      </c>
      <c r="I1" s="76" t="s">
        <v>38</v>
      </c>
      <c r="J1" s="747">
        <f>+'報告書'!K1</f>
        <v>42482</v>
      </c>
      <c r="K1" s="551"/>
    </row>
    <row r="2" spans="1:11" ht="15" customHeight="1">
      <c r="A2" s="3" t="s">
        <v>110</v>
      </c>
      <c r="E2" s="320" t="s">
        <v>553</v>
      </c>
      <c r="H2" s="833">
        <f>IF('改修劣化1'!J2="","",'改修劣化1'!J2)</f>
      </c>
      <c r="I2" s="834"/>
      <c r="J2" s="834"/>
      <c r="K2" s="835"/>
    </row>
    <row r="3" spans="6:15" ht="15" customHeight="1">
      <c r="F3" s="92"/>
      <c r="H3" s="83"/>
      <c r="I3" s="83"/>
      <c r="J3" s="83"/>
      <c r="K3" s="83"/>
      <c r="L3" s="83"/>
      <c r="M3" s="83"/>
      <c r="O3" s="3" t="s">
        <v>114</v>
      </c>
    </row>
    <row r="4" spans="1:18" ht="15" customHeight="1">
      <c r="A4" s="726" t="s">
        <v>519</v>
      </c>
      <c r="B4" s="727"/>
      <c r="C4" s="727"/>
      <c r="D4" s="728"/>
      <c r="F4" s="748" t="s">
        <v>520</v>
      </c>
      <c r="G4" s="748"/>
      <c r="H4" s="748"/>
      <c r="I4" s="748"/>
      <c r="J4" s="748"/>
      <c r="K4" s="748"/>
      <c r="M4" s="83"/>
      <c r="O4" s="119"/>
      <c r="P4" s="3" t="s">
        <v>314</v>
      </c>
      <c r="R4" s="71"/>
    </row>
    <row r="5" spans="1:13" ht="15" customHeight="1">
      <c r="A5" s="40"/>
      <c r="B5" s="836" t="s">
        <v>219</v>
      </c>
      <c r="C5" s="734"/>
      <c r="D5" s="735"/>
      <c r="F5" s="66"/>
      <c r="G5" s="837" t="s">
        <v>436</v>
      </c>
      <c r="H5" s="838"/>
      <c r="I5" s="838"/>
      <c r="J5" s="838"/>
      <c r="K5" s="838"/>
      <c r="M5" s="83"/>
    </row>
    <row r="6" spans="1:16" ht="15" customHeight="1">
      <c r="A6" s="41"/>
      <c r="B6" s="828" t="s">
        <v>220</v>
      </c>
      <c r="C6" s="731"/>
      <c r="D6" s="732"/>
      <c r="F6" s="65"/>
      <c r="G6" s="820" t="s">
        <v>317</v>
      </c>
      <c r="H6" s="821"/>
      <c r="I6" s="821"/>
      <c r="J6" s="821"/>
      <c r="K6" s="821"/>
      <c r="M6" s="83"/>
      <c r="O6" s="119"/>
      <c r="P6" s="3" t="s">
        <v>315</v>
      </c>
    </row>
    <row r="7" spans="1:13" ht="15" customHeight="1">
      <c r="A7" s="90"/>
      <c r="B7" s="829" t="s">
        <v>221</v>
      </c>
      <c r="C7" s="737"/>
      <c r="D7" s="738"/>
      <c r="F7" s="38"/>
      <c r="G7" s="822" t="s">
        <v>316</v>
      </c>
      <c r="H7" s="823"/>
      <c r="I7" s="823"/>
      <c r="J7" s="823"/>
      <c r="K7" s="823"/>
      <c r="M7" s="83"/>
    </row>
    <row r="8" spans="1:16" ht="15" customHeight="1">
      <c r="A8" s="726" t="s">
        <v>521</v>
      </c>
      <c r="B8" s="727"/>
      <c r="C8" s="727"/>
      <c r="D8" s="728"/>
      <c r="F8" s="40"/>
      <c r="G8" s="824" t="s">
        <v>268</v>
      </c>
      <c r="H8" s="825"/>
      <c r="I8" s="825"/>
      <c r="J8" s="825"/>
      <c r="K8" s="825"/>
      <c r="M8" s="83"/>
      <c r="O8" s="119"/>
      <c r="P8" s="3" t="s">
        <v>144</v>
      </c>
    </row>
    <row r="9" spans="1:13" ht="15" customHeight="1">
      <c r="A9" s="40"/>
      <c r="B9" s="499" t="s">
        <v>547</v>
      </c>
      <c r="C9" s="500"/>
      <c r="D9" s="401"/>
      <c r="F9" s="90"/>
      <c r="G9" s="826" t="s">
        <v>401</v>
      </c>
      <c r="H9" s="827"/>
      <c r="I9" s="827"/>
      <c r="J9" s="827"/>
      <c r="K9" s="827"/>
      <c r="M9" s="83"/>
    </row>
    <row r="10" spans="1:16" ht="15" customHeight="1">
      <c r="A10" s="306"/>
      <c r="B10" s="607" t="s">
        <v>505</v>
      </c>
      <c r="C10" s="608"/>
      <c r="D10" s="609"/>
      <c r="O10" s="119"/>
      <c r="P10" s="3" t="s">
        <v>267</v>
      </c>
    </row>
    <row r="11" spans="1:15" ht="15" customHeight="1">
      <c r="A11" s="90"/>
      <c r="B11" s="501" t="s">
        <v>498</v>
      </c>
      <c r="C11" s="502"/>
      <c r="D11" s="413"/>
      <c r="O11" s="60"/>
    </row>
    <row r="12" spans="1:16" ht="15" customHeight="1">
      <c r="A12" s="726" t="s">
        <v>522</v>
      </c>
      <c r="B12" s="727"/>
      <c r="C12" s="727"/>
      <c r="D12" s="728"/>
      <c r="E12" s="96"/>
      <c r="F12" s="590" t="s">
        <v>523</v>
      </c>
      <c r="G12" s="591"/>
      <c r="H12" s="399"/>
      <c r="I12" s="21" t="s">
        <v>39</v>
      </c>
      <c r="J12" s="78" t="s">
        <v>56</v>
      </c>
      <c r="K12" s="304"/>
      <c r="O12" s="119"/>
      <c r="P12" s="3" t="s">
        <v>497</v>
      </c>
    </row>
    <row r="13" spans="1:11" ht="15" customHeight="1">
      <c r="A13" s="40"/>
      <c r="B13" s="499" t="s">
        <v>249</v>
      </c>
      <c r="C13" s="500"/>
      <c r="D13" s="401"/>
      <c r="F13" s="66"/>
      <c r="G13" s="596" t="s">
        <v>40</v>
      </c>
      <c r="H13" s="598"/>
      <c r="I13" s="157">
        <f>+IF(O14=0,"",IF(O14=1,1,0.9))</f>
      </c>
      <c r="J13" s="831"/>
      <c r="K13" s="29"/>
    </row>
    <row r="14" spans="1:18" ht="15" customHeight="1">
      <c r="A14" s="26"/>
      <c r="B14" s="501" t="s">
        <v>313</v>
      </c>
      <c r="C14" s="502"/>
      <c r="D14" s="413"/>
      <c r="E14" s="92"/>
      <c r="F14" s="305"/>
      <c r="G14" s="501" t="s">
        <v>41</v>
      </c>
      <c r="H14" s="413"/>
      <c r="I14" s="158"/>
      <c r="J14" s="832"/>
      <c r="K14" s="29"/>
      <c r="O14" s="119"/>
      <c r="P14" s="71" t="s">
        <v>338</v>
      </c>
      <c r="R14" s="71"/>
    </row>
    <row r="15" spans="5:11" ht="15" customHeight="1">
      <c r="E15" s="92"/>
      <c r="I15" s="29"/>
      <c r="J15" s="29"/>
      <c r="K15" s="29"/>
    </row>
    <row r="16" spans="1:16" ht="15" customHeight="1">
      <c r="A16" s="390" t="s">
        <v>524</v>
      </c>
      <c r="B16" s="398"/>
      <c r="C16" s="398"/>
      <c r="D16" s="398"/>
      <c r="E16" s="398"/>
      <c r="F16" s="398"/>
      <c r="G16" s="398"/>
      <c r="H16" s="398"/>
      <c r="I16" s="398"/>
      <c r="J16" s="398"/>
      <c r="K16" s="399"/>
      <c r="M16" s="83"/>
      <c r="O16" s="119"/>
      <c r="P16" s="3" t="s">
        <v>50</v>
      </c>
    </row>
    <row r="17" spans="1:13" ht="15" customHeight="1">
      <c r="A17" s="37"/>
      <c r="B17" s="629" t="s">
        <v>251</v>
      </c>
      <c r="C17" s="630"/>
      <c r="D17" s="630"/>
      <c r="E17" s="630"/>
      <c r="F17" s="630"/>
      <c r="G17" s="630"/>
      <c r="H17" s="630"/>
      <c r="I17" s="630"/>
      <c r="J17" s="630"/>
      <c r="K17" s="685"/>
      <c r="M17" s="83"/>
    </row>
    <row r="18" spans="1:16" ht="15" customHeight="1">
      <c r="A18" s="65"/>
      <c r="B18" s="574" t="s">
        <v>411</v>
      </c>
      <c r="C18" s="575"/>
      <c r="D18" s="575"/>
      <c r="E18" s="575"/>
      <c r="F18" s="575"/>
      <c r="G18" s="575"/>
      <c r="H18" s="575"/>
      <c r="I18" s="575"/>
      <c r="J18" s="575"/>
      <c r="K18" s="576"/>
      <c r="M18" s="83"/>
      <c r="O18" s="71"/>
      <c r="P18" s="71"/>
    </row>
    <row r="19" spans="1:18" ht="15" customHeight="1">
      <c r="A19" s="65"/>
      <c r="B19" s="574" t="s">
        <v>414</v>
      </c>
      <c r="C19" s="575"/>
      <c r="D19" s="575"/>
      <c r="E19" s="575"/>
      <c r="F19" s="575"/>
      <c r="G19" s="575"/>
      <c r="H19" s="575"/>
      <c r="I19" s="575"/>
      <c r="J19" s="575"/>
      <c r="K19" s="576"/>
      <c r="M19" s="83"/>
      <c r="O19" s="60"/>
      <c r="R19" s="171"/>
    </row>
    <row r="20" spans="1:18" ht="15" customHeight="1">
      <c r="A20" s="65"/>
      <c r="B20" s="574" t="s">
        <v>405</v>
      </c>
      <c r="C20" s="575"/>
      <c r="D20" s="575"/>
      <c r="E20" s="575"/>
      <c r="F20" s="575"/>
      <c r="G20" s="575"/>
      <c r="H20" s="575"/>
      <c r="I20" s="575"/>
      <c r="J20" s="575"/>
      <c r="K20" s="576"/>
      <c r="M20" s="83"/>
      <c r="O20" s="60"/>
      <c r="R20" s="170"/>
    </row>
    <row r="21" spans="1:18" ht="15" customHeight="1">
      <c r="A21" s="65"/>
      <c r="B21" s="574" t="s">
        <v>412</v>
      </c>
      <c r="C21" s="575"/>
      <c r="D21" s="575"/>
      <c r="E21" s="575"/>
      <c r="F21" s="575"/>
      <c r="G21" s="575"/>
      <c r="H21" s="575"/>
      <c r="I21" s="575"/>
      <c r="J21" s="575"/>
      <c r="K21" s="576"/>
      <c r="M21" s="83"/>
      <c r="O21" s="60"/>
      <c r="R21" s="170"/>
    </row>
    <row r="22" spans="1:18" ht="15" customHeight="1">
      <c r="A22" s="65"/>
      <c r="B22" s="574" t="s">
        <v>413</v>
      </c>
      <c r="C22" s="575"/>
      <c r="D22" s="575"/>
      <c r="E22" s="575"/>
      <c r="F22" s="575"/>
      <c r="G22" s="575"/>
      <c r="H22" s="575"/>
      <c r="I22" s="575"/>
      <c r="J22" s="575"/>
      <c r="K22" s="576"/>
      <c r="M22" s="83"/>
      <c r="O22" s="60"/>
      <c r="R22" s="170"/>
    </row>
    <row r="23" spans="1:18" ht="15" customHeight="1">
      <c r="A23" s="65"/>
      <c r="B23" s="574" t="s">
        <v>406</v>
      </c>
      <c r="C23" s="575"/>
      <c r="D23" s="575"/>
      <c r="E23" s="575"/>
      <c r="F23" s="575"/>
      <c r="G23" s="575"/>
      <c r="H23" s="575"/>
      <c r="I23" s="575"/>
      <c r="J23" s="575"/>
      <c r="K23" s="576"/>
      <c r="M23" s="83"/>
      <c r="O23" s="60"/>
      <c r="R23" s="170"/>
    </row>
    <row r="24" spans="1:18" ht="15" customHeight="1">
      <c r="A24" s="65"/>
      <c r="B24" s="577" t="s">
        <v>261</v>
      </c>
      <c r="C24" s="578"/>
      <c r="D24" s="578"/>
      <c r="E24" s="578"/>
      <c r="F24" s="578"/>
      <c r="G24" s="578"/>
      <c r="H24" s="578"/>
      <c r="I24" s="578"/>
      <c r="J24" s="578"/>
      <c r="K24" s="579"/>
      <c r="M24" s="83"/>
      <c r="O24" s="60"/>
      <c r="R24" s="170"/>
    </row>
    <row r="25" spans="1:13" ht="15" customHeight="1">
      <c r="A25" s="38"/>
      <c r="B25" s="763" t="s">
        <v>430</v>
      </c>
      <c r="C25" s="410"/>
      <c r="D25" s="410"/>
      <c r="E25" s="410"/>
      <c r="F25" s="410"/>
      <c r="G25" s="410"/>
      <c r="H25" s="410"/>
      <c r="I25" s="410"/>
      <c r="J25" s="410"/>
      <c r="K25" s="411"/>
      <c r="M25" s="83"/>
    </row>
    <row r="26" spans="1:13" ht="15" customHeight="1">
      <c r="A26" s="818" t="s">
        <v>273</v>
      </c>
      <c r="B26" s="819"/>
      <c r="C26" s="819"/>
      <c r="D26" s="819"/>
      <c r="E26" s="819"/>
      <c r="F26" s="819"/>
      <c r="G26" s="819"/>
      <c r="H26" s="819"/>
      <c r="I26" s="819"/>
      <c r="J26" s="819"/>
      <c r="K26" s="819"/>
      <c r="M26" s="83"/>
    </row>
    <row r="27" spans="1:16" ht="15" customHeight="1">
      <c r="A27" s="839" t="s">
        <v>540</v>
      </c>
      <c r="B27" s="840"/>
      <c r="C27" s="840"/>
      <c r="D27" s="840"/>
      <c r="E27" s="404"/>
      <c r="F27" s="699" t="s">
        <v>541</v>
      </c>
      <c r="G27" s="391"/>
      <c r="H27" s="391"/>
      <c r="I27" s="391"/>
      <c r="J27" s="391"/>
      <c r="K27" s="392"/>
      <c r="M27" s="83"/>
      <c r="O27" s="3" t="s">
        <v>250</v>
      </c>
      <c r="P27" s="3" t="s">
        <v>282</v>
      </c>
    </row>
    <row r="28" spans="1:17" ht="15" customHeight="1">
      <c r="A28" s="99"/>
      <c r="B28" s="499" t="s">
        <v>276</v>
      </c>
      <c r="C28" s="500"/>
      <c r="D28" s="500"/>
      <c r="E28" s="401"/>
      <c r="F28" s="197"/>
      <c r="G28" s="499" t="s">
        <v>279</v>
      </c>
      <c r="H28" s="500"/>
      <c r="I28" s="500"/>
      <c r="J28" s="500"/>
      <c r="K28" s="401"/>
      <c r="M28" s="83"/>
      <c r="O28" s="119"/>
      <c r="P28" s="119"/>
      <c r="Q28" s="186">
        <f>IF(P28=0,0,IF(P28=5,4,P28))</f>
        <v>0</v>
      </c>
    </row>
    <row r="29" spans="1:15" ht="15" customHeight="1">
      <c r="A29" s="196"/>
      <c r="B29" s="566" t="s">
        <v>275</v>
      </c>
      <c r="C29" s="567"/>
      <c r="D29" s="567"/>
      <c r="E29" s="361"/>
      <c r="F29" s="198"/>
      <c r="G29" s="574" t="s">
        <v>280</v>
      </c>
      <c r="H29" s="575"/>
      <c r="I29" s="575"/>
      <c r="J29" s="575"/>
      <c r="K29" s="576"/>
      <c r="M29" s="83"/>
      <c r="O29" s="60" t="b">
        <v>0</v>
      </c>
    </row>
    <row r="30" spans="1:15" ht="15" customHeight="1">
      <c r="A30" s="65"/>
      <c r="B30" s="566" t="s">
        <v>274</v>
      </c>
      <c r="C30" s="567"/>
      <c r="D30" s="567"/>
      <c r="E30" s="361"/>
      <c r="F30" s="198"/>
      <c r="G30" s="574" t="s">
        <v>281</v>
      </c>
      <c r="H30" s="575"/>
      <c r="I30" s="575"/>
      <c r="J30" s="575"/>
      <c r="K30" s="576"/>
      <c r="M30" s="83"/>
      <c r="O30" s="3" t="s">
        <v>336</v>
      </c>
    </row>
    <row r="31" spans="1:15" ht="15" customHeight="1">
      <c r="A31" s="67"/>
      <c r="B31" s="607" t="s">
        <v>307</v>
      </c>
      <c r="C31" s="608"/>
      <c r="D31" s="608"/>
      <c r="E31" s="609"/>
      <c r="F31" s="199"/>
      <c r="G31" s="577" t="s">
        <v>277</v>
      </c>
      <c r="H31" s="578"/>
      <c r="I31" s="578"/>
      <c r="J31" s="578"/>
      <c r="K31" s="579"/>
      <c r="M31" s="83"/>
      <c r="O31" s="3" t="s">
        <v>337</v>
      </c>
    </row>
    <row r="32" spans="1:13" ht="15" customHeight="1">
      <c r="A32" s="249"/>
      <c r="B32" s="850" t="s">
        <v>272</v>
      </c>
      <c r="C32" s="398"/>
      <c r="D32" s="398"/>
      <c r="E32" s="399"/>
      <c r="F32" s="200"/>
      <c r="G32" s="763" t="s">
        <v>306</v>
      </c>
      <c r="H32" s="410"/>
      <c r="I32" s="410"/>
      <c r="J32" s="410"/>
      <c r="K32" s="411"/>
      <c r="M32" s="83"/>
    </row>
    <row r="33" spans="1:13" ht="15" customHeight="1">
      <c r="A33" s="98"/>
      <c r="B33" s="287"/>
      <c r="C33" s="288"/>
      <c r="D33" s="288"/>
      <c r="E33" s="288"/>
      <c r="F33" s="288"/>
      <c r="G33" s="288"/>
      <c r="H33" s="71"/>
      <c r="I33" s="289"/>
      <c r="J33" s="290"/>
      <c r="K33" s="287"/>
      <c r="M33" s="83"/>
    </row>
    <row r="34" spans="1:14" ht="15" customHeight="1">
      <c r="A34" s="71" t="s">
        <v>301</v>
      </c>
      <c r="B34" s="71"/>
      <c r="C34" s="71"/>
      <c r="D34" s="71"/>
      <c r="E34" s="71"/>
      <c r="F34" s="98"/>
      <c r="G34" s="71"/>
      <c r="H34" s="287"/>
      <c r="I34" s="287"/>
      <c r="J34" s="287"/>
      <c r="K34" s="287"/>
      <c r="L34" s="83"/>
      <c r="M34" s="83"/>
      <c r="N34" s="72" t="s">
        <v>332</v>
      </c>
    </row>
    <row r="35" spans="1:14" ht="15" customHeight="1">
      <c r="A35" s="314" t="s">
        <v>542</v>
      </c>
      <c r="B35" s="845" t="s">
        <v>321</v>
      </c>
      <c r="C35" s="291"/>
      <c r="D35" s="815" t="s">
        <v>426</v>
      </c>
      <c r="E35" s="809" t="s">
        <v>428</v>
      </c>
      <c r="F35" s="810"/>
      <c r="G35" s="815" t="s">
        <v>429</v>
      </c>
      <c r="H35" s="809" t="s">
        <v>470</v>
      </c>
      <c r="I35" s="810"/>
      <c r="J35" s="815" t="s">
        <v>320</v>
      </c>
      <c r="K35" s="292" t="s">
        <v>318</v>
      </c>
      <c r="L35" s="50"/>
      <c r="M35" s="83"/>
      <c r="N35" s="189" t="s">
        <v>380</v>
      </c>
    </row>
    <row r="36" spans="1:14" ht="15" customHeight="1">
      <c r="A36" s="807" t="s">
        <v>367</v>
      </c>
      <c r="B36" s="846"/>
      <c r="C36" s="293"/>
      <c r="D36" s="846"/>
      <c r="E36" s="848"/>
      <c r="F36" s="812"/>
      <c r="G36" s="816"/>
      <c r="H36" s="811"/>
      <c r="I36" s="812"/>
      <c r="J36" s="816"/>
      <c r="K36" s="841" t="s">
        <v>438</v>
      </c>
      <c r="L36" s="50"/>
      <c r="M36" s="83"/>
      <c r="N36" s="3" t="s">
        <v>509</v>
      </c>
    </row>
    <row r="37" spans="1:13" ht="15" customHeight="1">
      <c r="A37" s="808"/>
      <c r="B37" s="847"/>
      <c r="C37" s="294" t="s">
        <v>111</v>
      </c>
      <c r="D37" s="294" t="s">
        <v>427</v>
      </c>
      <c r="E37" s="849"/>
      <c r="F37" s="814"/>
      <c r="G37" s="817"/>
      <c r="H37" s="813"/>
      <c r="I37" s="814"/>
      <c r="J37" s="817"/>
      <c r="K37" s="842"/>
      <c r="L37" s="50"/>
      <c r="M37" s="83"/>
    </row>
    <row r="38" spans="1:14" ht="15" customHeight="1">
      <c r="A38" s="720">
        <v>3</v>
      </c>
      <c r="B38" s="830"/>
      <c r="C38" s="172" t="s">
        <v>42</v>
      </c>
      <c r="D38" s="252"/>
      <c r="E38" s="785"/>
      <c r="F38" s="786"/>
      <c r="G38" s="284">
        <f>IF(D38="","",G43)</f>
      </c>
      <c r="H38" s="851">
        <f aca="true" t="shared" si="0" ref="H38:H43">IF(D38="","",IF(G38="","",+D38*E38*G38))</f>
      </c>
      <c r="I38" s="852"/>
      <c r="J38" s="705"/>
      <c r="K38" s="261">
        <f>IF(D38="","",IF(H38="","",IF(J38="","",ROUNDDOWN(H38/J38,2))))</f>
      </c>
      <c r="L38" s="169"/>
      <c r="M38" s="83"/>
      <c r="N38" s="3" t="s">
        <v>15</v>
      </c>
    </row>
    <row r="39" spans="1:13" ht="15" customHeight="1">
      <c r="A39" s="721"/>
      <c r="B39" s="784"/>
      <c r="C39" s="163" t="s">
        <v>43</v>
      </c>
      <c r="D39" s="251"/>
      <c r="E39" s="707"/>
      <c r="F39" s="708"/>
      <c r="G39" s="285">
        <f>IF(D39="","",G43)</f>
      </c>
      <c r="H39" s="843">
        <f t="shared" si="0"/>
      </c>
      <c r="I39" s="844"/>
      <c r="J39" s="706"/>
      <c r="K39" s="261">
        <f>IF(D39="","",IF(H39="","",IF(J38="","",ROUNDDOWN(H39/J38,2))))</f>
      </c>
      <c r="L39" s="169"/>
      <c r="M39" s="83"/>
    </row>
    <row r="40" spans="1:13" ht="15" customHeight="1">
      <c r="A40" s="753">
        <v>2</v>
      </c>
      <c r="B40" s="756"/>
      <c r="C40" s="163" t="s">
        <v>42</v>
      </c>
      <c r="D40" s="251"/>
      <c r="E40" s="707"/>
      <c r="F40" s="708"/>
      <c r="G40" s="285">
        <f>IF(D40="","",G43)</f>
      </c>
      <c r="H40" s="843">
        <f t="shared" si="0"/>
      </c>
      <c r="I40" s="844"/>
      <c r="J40" s="709"/>
      <c r="K40" s="261">
        <f>IF(D40="","",IF(H40="","",IF(J40="","",ROUNDDOWN(H40/J40,2))))</f>
      </c>
      <c r="L40" s="169"/>
      <c r="M40" s="83"/>
    </row>
    <row r="41" spans="1:13" ht="15" customHeight="1">
      <c r="A41" s="755"/>
      <c r="B41" s="784"/>
      <c r="C41" s="163" t="s">
        <v>43</v>
      </c>
      <c r="D41" s="251"/>
      <c r="E41" s="707"/>
      <c r="F41" s="708"/>
      <c r="G41" s="285">
        <f>IF(D41="","",G43)</f>
      </c>
      <c r="H41" s="843">
        <f t="shared" si="0"/>
      </c>
      <c r="I41" s="844"/>
      <c r="J41" s="710"/>
      <c r="K41" s="261">
        <f>IF(D41="","",IF(H41="","",IF(J40="","",ROUNDDOWN(H41/J40,2))))</f>
      </c>
      <c r="L41" s="169"/>
      <c r="M41" s="83"/>
    </row>
    <row r="42" spans="1:13" ht="15" customHeight="1">
      <c r="A42" s="753">
        <v>1</v>
      </c>
      <c r="B42" s="756"/>
      <c r="C42" s="163" t="s">
        <v>42</v>
      </c>
      <c r="D42" s="251"/>
      <c r="E42" s="707"/>
      <c r="F42" s="708"/>
      <c r="G42" s="285">
        <f>IF(G43="","",G43)</f>
      </c>
      <c r="H42" s="843">
        <f t="shared" si="0"/>
      </c>
      <c r="I42" s="844"/>
      <c r="J42" s="709"/>
      <c r="K42" s="261">
        <f>IF(D42="","",IF(H42="","",IF(J42="","",ROUNDDOWN(H42/J42,2))))</f>
      </c>
      <c r="L42" s="169"/>
      <c r="M42" s="83"/>
    </row>
    <row r="43" spans="1:12" ht="15" customHeight="1">
      <c r="A43" s="754"/>
      <c r="B43" s="757"/>
      <c r="C43" s="165" t="s">
        <v>43</v>
      </c>
      <c r="D43" s="202"/>
      <c r="E43" s="729"/>
      <c r="F43" s="343"/>
      <c r="G43" s="286">
        <f>+'改修劣化1'!L46</f>
      </c>
      <c r="H43" s="853">
        <f t="shared" si="0"/>
      </c>
      <c r="I43" s="854"/>
      <c r="J43" s="781"/>
      <c r="K43" s="262">
        <f>IF(D43="","",IF(H43="","",IF(J42="","",ROUNDDOWN(H43/J42,2))))</f>
      </c>
      <c r="L43" s="169"/>
    </row>
    <row r="44" spans="8:12" ht="15" customHeight="1">
      <c r="H44" s="83"/>
      <c r="I44" s="83"/>
      <c r="J44" s="83"/>
      <c r="K44" s="83"/>
      <c r="L44" s="83"/>
    </row>
    <row r="45" spans="6:13" ht="15" customHeight="1">
      <c r="F45" s="222"/>
      <c r="G45" s="94"/>
      <c r="H45" s="83"/>
      <c r="I45" s="83"/>
      <c r="J45" s="83"/>
      <c r="K45" s="83"/>
      <c r="L45" s="83"/>
      <c r="M45" s="83"/>
    </row>
    <row r="46" spans="6:13" ht="15" customHeight="1">
      <c r="F46" s="222"/>
      <c r="G46" s="94"/>
      <c r="H46" s="83"/>
      <c r="I46" s="83"/>
      <c r="J46" s="83"/>
      <c r="K46" s="83"/>
      <c r="L46" s="83"/>
      <c r="M46" s="83"/>
    </row>
    <row r="47" spans="6:13" ht="15" customHeight="1">
      <c r="F47" s="222"/>
      <c r="G47" s="94"/>
      <c r="H47" s="83"/>
      <c r="I47" s="83"/>
      <c r="J47" s="83"/>
      <c r="K47" s="83"/>
      <c r="L47" s="83"/>
      <c r="M47" s="83"/>
    </row>
    <row r="48" spans="6:13" ht="15" customHeight="1">
      <c r="F48" s="222"/>
      <c r="G48" s="94"/>
      <c r="H48" s="83"/>
      <c r="I48" s="83"/>
      <c r="J48" s="83"/>
      <c r="K48" s="83"/>
      <c r="L48" s="83"/>
      <c r="M48" s="83"/>
    </row>
    <row r="49" spans="6:13" ht="15" customHeight="1">
      <c r="F49" s="222"/>
      <c r="G49" s="94"/>
      <c r="H49" s="83"/>
      <c r="I49" s="83"/>
      <c r="J49" s="83"/>
      <c r="K49" s="83"/>
      <c r="L49" s="83"/>
      <c r="M49" s="83"/>
    </row>
    <row r="50" spans="5:13" ht="15" customHeight="1">
      <c r="E50" s="169" t="s">
        <v>539</v>
      </c>
      <c r="F50" s="858" t="s">
        <v>278</v>
      </c>
      <c r="G50" s="859"/>
      <c r="I50" s="83"/>
      <c r="J50" s="83"/>
      <c r="K50" s="83"/>
      <c r="L50" s="83"/>
      <c r="M50" s="83"/>
    </row>
    <row r="51" spans="8:13" ht="15" customHeight="1">
      <c r="H51" s="83"/>
      <c r="I51" s="83"/>
      <c r="J51" s="83"/>
      <c r="K51" s="83"/>
      <c r="L51" s="83"/>
      <c r="M51" s="83"/>
    </row>
    <row r="52" spans="7:13" ht="15" customHeight="1">
      <c r="G52" s="94"/>
      <c r="H52" s="83"/>
      <c r="I52" s="83"/>
      <c r="J52" s="83"/>
      <c r="K52" s="83"/>
      <c r="L52" s="83"/>
      <c r="M52" s="83"/>
    </row>
    <row r="53" spans="6:13" ht="15" customHeight="1">
      <c r="F53" s="222"/>
      <c r="G53" s="94"/>
      <c r="H53" s="83"/>
      <c r="I53" s="83"/>
      <c r="J53" s="83"/>
      <c r="K53" s="83"/>
      <c r="L53" s="83"/>
      <c r="M53" s="83"/>
    </row>
    <row r="54" spans="6:13" ht="15" customHeight="1">
      <c r="F54" s="222"/>
      <c r="G54" s="94"/>
      <c r="H54" s="83"/>
      <c r="I54" s="83"/>
      <c r="J54" s="83"/>
      <c r="K54" s="83"/>
      <c r="L54" s="83"/>
      <c r="M54" s="83"/>
    </row>
    <row r="55" spans="6:13" ht="15" customHeight="1">
      <c r="F55" s="222"/>
      <c r="G55" s="94"/>
      <c r="H55" s="83"/>
      <c r="I55" s="83"/>
      <c r="J55" s="83"/>
      <c r="K55" s="83"/>
      <c r="L55" s="83"/>
      <c r="M55" s="83"/>
    </row>
    <row r="56" ht="15" customHeight="1">
      <c r="B56" s="3" t="s">
        <v>425</v>
      </c>
    </row>
    <row r="58" ht="15" customHeight="1">
      <c r="A58" s="3" t="s">
        <v>297</v>
      </c>
    </row>
    <row r="60" spans="1:15" ht="15" customHeight="1">
      <c r="A60" s="3" t="s">
        <v>453</v>
      </c>
      <c r="N60" s="748" t="s">
        <v>452</v>
      </c>
      <c r="O60" s="748"/>
    </row>
    <row r="61" spans="2:17" ht="15" customHeight="1">
      <c r="B61" s="748" t="s">
        <v>298</v>
      </c>
      <c r="C61" s="748"/>
      <c r="D61" s="748" t="s">
        <v>299</v>
      </c>
      <c r="E61" s="748"/>
      <c r="F61" s="748" t="s">
        <v>452</v>
      </c>
      <c r="G61" s="748"/>
      <c r="H61" s="748" t="s">
        <v>300</v>
      </c>
      <c r="I61" s="748"/>
      <c r="J61" s="748" t="s">
        <v>457</v>
      </c>
      <c r="K61" s="748"/>
      <c r="N61" s="3">
        <v>2</v>
      </c>
      <c r="O61" s="3">
        <v>3</v>
      </c>
      <c r="P61" s="3">
        <v>5</v>
      </c>
      <c r="Q61" s="3">
        <v>7</v>
      </c>
    </row>
    <row r="62" spans="2:19" ht="15" customHeight="1">
      <c r="B62" s="855">
        <v>1</v>
      </c>
      <c r="C62" s="855"/>
      <c r="D62" s="855">
        <v>4</v>
      </c>
      <c r="E62" s="855"/>
      <c r="F62" s="856">
        <v>7</v>
      </c>
      <c r="G62" s="856"/>
      <c r="H62" s="857">
        <f>IF(F62="","",+S62)</f>
        <v>0.6</v>
      </c>
      <c r="I62" s="748"/>
      <c r="J62" s="857">
        <f>IF(F62="","",+MIN(10,F62)*H62)</f>
        <v>4.2</v>
      </c>
      <c r="K62" s="857"/>
      <c r="N62" s="282">
        <f>IF(B62=1,IF(D62=1,1,IF(D62=2,1,IF(D62=3,1,1))),IF(B62=2,IF(D62=1,1,IF(D62=2,1,IF(D62=3,1,1))),IF(B62=3,IF(D62=1,1,IF(D62=2,1,IF(D62=3,1,1))))))</f>
        <v>1</v>
      </c>
      <c r="O62" s="282">
        <f>IF(B62=1,IF(D62=1,1,IF(D62=2,1,IF(D62=3,0.8,0.8))),IF(B62=2,IF(D62=1,0.9,IF(D62=2,0.9,IF(D62=3,0.8,0.8))),IF(B62=3,IF(D62=1,0.8,IF(D62=2,0.8,IF(D62=3,0.8,0.8))))))</f>
        <v>0.8</v>
      </c>
      <c r="P62" s="282">
        <f>IF(B62=1,IF(D62=1,1,IF(D62=2,0.9,IF(D62=3,0.7,0.7))),IF(B62=2,IF(D62=1,0.85,IF(D62=2,0.8,IF(D62=3,0.7,0.7))),IF(B62=3,IF(D62=1,0.7,IF(D62=2,0.7,IF(D62=3,0.7,0.7))))))</f>
        <v>0.7</v>
      </c>
      <c r="Q62" s="282">
        <f>IF(B62=1,IF(D62=1,1,IF(D62=2,0.8,IF(D62=3,0.6,0.6))),IF(B62=2,IF(D62=1,0.8,IF(D62=2,0.7,IF(D62=3,0.6,0.6))),IF(B62=3,IF(D62=1,0.6,IF(D62=2,0.6,IF(D62=3,0.6,0.6))))))</f>
        <v>0.6</v>
      </c>
      <c r="S62" s="283">
        <f>IF(F62&lt;=2,N62,IF(F62&lt;=3,N62-(N62-O62)/1*(F62-2),IF(F62&lt;=5,O62-(O62-P62)/2*(F62-3),IF(F62&lt;=7,P62-(P62-Q62)/2*(F62-5),Q62))))</f>
        <v>0.6</v>
      </c>
    </row>
    <row r="63" spans="2:19" ht="15" customHeight="1">
      <c r="B63" s="855">
        <v>2</v>
      </c>
      <c r="C63" s="855"/>
      <c r="D63" s="855">
        <v>4</v>
      </c>
      <c r="E63" s="855"/>
      <c r="F63" s="856">
        <v>4.5</v>
      </c>
      <c r="G63" s="856"/>
      <c r="H63" s="857">
        <f>IF(F63="","",+S63)</f>
        <v>0.725</v>
      </c>
      <c r="I63" s="748"/>
      <c r="J63" s="857">
        <f>IF(F63="","",+MIN(10,F63)*H63)</f>
        <v>3.2624999999999997</v>
      </c>
      <c r="K63" s="857"/>
      <c r="N63" s="282">
        <f>IF(B63=1,IF(D63=1,1,IF(D63=2,1,IF(D63=3,1,1))),IF(B63=2,IF(D63=1,1,IF(D63=2,1,IF(D63=3,1,1))),IF(B63=3,IF(D63=1,1,IF(D63=2,1,IF(D63=3,1,1))))))</f>
        <v>1</v>
      </c>
      <c r="O63" s="282">
        <f>IF(B63=1,IF(D63=1,1,IF(D63=2,1,IF(D63=3,0.8,0.8))),IF(B63=2,IF(D63=1,0.9,IF(D63=2,0.9,IF(D63=3,0.8,0.8))),IF(B63=3,IF(D63=1,0.8,IF(D63=2,0.8,IF(D63=3,0.8,0.8))))))</f>
        <v>0.8</v>
      </c>
      <c r="P63" s="282">
        <f>IF(B63=1,IF(D63=1,1,IF(D63=2,0.9,IF(D63=3,0.7,0.7))),IF(B63=2,IF(D63=1,0.85,IF(D63=2,0.8,IF(D63=3,0.7,0.7))),IF(B63=3,IF(D63=1,0.7,IF(D63=2,0.7,IF(D63=3,0.7,0.7))))))</f>
        <v>0.7</v>
      </c>
      <c r="Q63" s="282">
        <f>IF(B63=1,IF(D63=1,1,IF(D63=2,0.8,IF(D63=3,0.6,0.6))),IF(B63=2,IF(D63=1,0.8,IF(D63=2,0.7,IF(D63=3,0.6,0.6))),IF(B63=3,IF(D63=1,0.6,IF(D63=2,0.6,IF(D63=3,0.6,0.6))))))</f>
        <v>0.6</v>
      </c>
      <c r="S63" s="283">
        <f>IF(F63&lt;=2,N63,IF(F63&lt;=3,N63-(N63-O63)/1*(F63-2),IF(F63&lt;=5,O63-(O63-P63)/2*(F63-3),IF(F63&lt;=7,P63-(P63-Q63)/2*(F63-5),Q63))))</f>
        <v>0.725</v>
      </c>
    </row>
    <row r="65" spans="1:15" ht="15" customHeight="1">
      <c r="A65" s="3" t="s">
        <v>454</v>
      </c>
      <c r="N65" s="748" t="s">
        <v>452</v>
      </c>
      <c r="O65" s="748"/>
    </row>
    <row r="66" spans="2:17" ht="15" customHeight="1">
      <c r="B66" s="748" t="s">
        <v>298</v>
      </c>
      <c r="C66" s="748"/>
      <c r="D66" s="748" t="s">
        <v>299</v>
      </c>
      <c r="E66" s="748"/>
      <c r="F66" s="748" t="s">
        <v>452</v>
      </c>
      <c r="G66" s="748"/>
      <c r="H66" s="748" t="s">
        <v>300</v>
      </c>
      <c r="I66" s="748"/>
      <c r="J66" s="748" t="s">
        <v>457</v>
      </c>
      <c r="K66" s="748"/>
      <c r="N66" s="3">
        <v>2</v>
      </c>
      <c r="O66" s="3">
        <v>3</v>
      </c>
      <c r="P66" s="3">
        <v>5</v>
      </c>
      <c r="Q66" s="3">
        <v>7</v>
      </c>
    </row>
    <row r="67" spans="2:19" ht="15" customHeight="1">
      <c r="B67" s="855">
        <v>2</v>
      </c>
      <c r="C67" s="855"/>
      <c r="D67" s="855">
        <v>2</v>
      </c>
      <c r="E67" s="855"/>
      <c r="F67" s="856">
        <v>9</v>
      </c>
      <c r="G67" s="856"/>
      <c r="H67" s="857">
        <f>IF(F67="","",+S67)</f>
        <v>0.7</v>
      </c>
      <c r="I67" s="748"/>
      <c r="J67" s="857">
        <f>IF(F67="","",+MIN(10,F67)*H67)</f>
        <v>6.3</v>
      </c>
      <c r="K67" s="857"/>
      <c r="N67" s="282">
        <f>IF(B67=1,IF(D67=1,1,IF(D67=2,1,IF(D67=3,1,0.7))),IF(B67=2,IF(D67=1,0.85,IF(D67=2,0.85,IF(D67=3,0.7,0.7))),IF(B67=3,IF(D67=1,0.7,IF(D67=2,0.7,IF(D67=3,0.7,0.7))))))</f>
        <v>0.85</v>
      </c>
      <c r="O67" s="282">
        <f>IF(B67=1,IF(D67=1,1,IF(D67=2,0.9,IF(D67=3,0.6,0.6))),IF(B67=2,IF(D67=1,0.85,IF(D67=2,0.75,IF(D67=3,0.6,0.6))),IF(B67=3,IF(D67=1,0.7,IF(D67=2,0.7,IF(D67=3,0.6,0.6))))))</f>
        <v>0.75</v>
      </c>
      <c r="P67" s="282">
        <f>IF(B67=1,IF(D67=1,1,IF(D67=2,0.85,IF(D67=3,0.5,0.5))),IF(B67=2,IF(D67=1,0.8,IF(D67=2,0.7,IF(D67=3,0.5,0.5))),IF(B67=3,IF(D67=1,0.7,IF(D67=2,0.65,IF(D67=3,0.5,0.5))))))</f>
        <v>0.7</v>
      </c>
      <c r="Q67" s="282">
        <f>IF(B67=1,IF(D67=1,1,IF(D67=2,0.8,IF(D67=3,0.3,0.3))),IF(B67=2,IF(D67=1,0.8,IF(D67=2,0.7,IF(D67=3,0.3,0.3))),IF(B67=3,IF(D67=1,0.7,IF(D67=2,0.6,IF(D67=3,0.3,0.3))))))</f>
        <v>0.7</v>
      </c>
      <c r="S67" s="283">
        <f>IF(F67&lt;=2,N67,IF(F67&lt;=3,N67-(N67-O67)/1*(F67-2),IF(F67&lt;=5,O67-(O67-P67)/2*(F67-3),IF(F67&lt;=7,P67-(P67-Q67)/2*(F67-5),Q67))))</f>
        <v>0.7</v>
      </c>
    </row>
    <row r="68" spans="2:19" ht="15" customHeight="1">
      <c r="B68" s="855"/>
      <c r="C68" s="855"/>
      <c r="D68" s="855"/>
      <c r="E68" s="855"/>
      <c r="F68" s="856"/>
      <c r="G68" s="856"/>
      <c r="H68" s="857">
        <f>IF(F68="","",+S68)</f>
      </c>
      <c r="I68" s="748"/>
      <c r="J68" s="857">
        <f>IF(F68="","",+MIN(10,F68)*H68)</f>
      </c>
      <c r="K68" s="857"/>
      <c r="N68" s="282" t="b">
        <f>IF(B68=1,IF(D68=1,1,IF(D68=2,1,IF(D68=3,1,0.7))),IF(B68=2,IF(D68=1,0.85,IF(D68=2,0.85,IF(D68=3,0.7,0.7))),IF(B68=3,IF(D68=1,0.7,IF(D68=2,0.7,IF(D68=3,0.7,0.7))))))</f>
        <v>0</v>
      </c>
      <c r="O68" s="282" t="b">
        <f>IF(B68=1,IF(D68=1,1,IF(D68=2,0.9,IF(D68=3,0.6,0.6))),IF(B68=2,IF(D68=1,0.85,IF(D68=2,0.75,IF(D68=3,0.6,0.6))),IF(B68=3,IF(D68=1,0.7,IF(D68=2,0.7,IF(D68=3,0.6,0.6))))))</f>
        <v>0</v>
      </c>
      <c r="P68" s="282" t="b">
        <f>IF(B68=1,IF(D68=1,1,IF(D68=2,0.85,IF(D68=3,0.5,0.5))),IF(B68=2,IF(D68=1,0.8,IF(D68=2,0.7,IF(D68=3,0.5,0.5))),IF(B68=3,IF(D68=1,0.7,IF(D68=2,0.65,IF(D68=3,0.5,0.5))))))</f>
        <v>0</v>
      </c>
      <c r="Q68" s="282" t="b">
        <f>IF(B68=1,IF(D68=1,1,IF(D68=2,0.8,IF(D68=3,0.3,0.3))),IF(B68=2,IF(D68=1,0.8,IF(D68=2,0.7,IF(D68=3,0.3,0.3))),IF(B68=3,IF(D68=1,0.7,IF(D68=2,0.6,IF(D68=3,0.3,0.3))))))</f>
        <v>0</v>
      </c>
      <c r="S68" s="283" t="b">
        <f>IF(F68&lt;=2,N68,IF(F68&lt;=3,N68-(N68-O68)/1*(F68-2),IF(F68&lt;=5,O68-(O68-P68)/2*(F68-3),IF(F68&lt;=7,P68-(P68-Q68)/2*(F68-5),Q68))))</f>
        <v>0</v>
      </c>
    </row>
    <row r="70" spans="1:15" ht="15" customHeight="1">
      <c r="A70" s="3" t="s">
        <v>455</v>
      </c>
      <c r="N70" s="748" t="s">
        <v>452</v>
      </c>
      <c r="O70" s="748"/>
    </row>
    <row r="71" spans="4:17" ht="15" customHeight="1">
      <c r="D71" s="748" t="s">
        <v>299</v>
      </c>
      <c r="E71" s="748"/>
      <c r="F71" s="748" t="s">
        <v>452</v>
      </c>
      <c r="G71" s="748"/>
      <c r="H71" s="748" t="s">
        <v>300</v>
      </c>
      <c r="I71" s="748"/>
      <c r="J71" s="748" t="s">
        <v>457</v>
      </c>
      <c r="K71" s="748"/>
      <c r="N71" s="3">
        <v>2</v>
      </c>
      <c r="O71" s="3">
        <v>3</v>
      </c>
      <c r="P71" s="3">
        <v>5</v>
      </c>
      <c r="Q71" s="3">
        <v>7</v>
      </c>
    </row>
    <row r="72" spans="4:19" ht="15" customHeight="1">
      <c r="D72" s="855">
        <v>2</v>
      </c>
      <c r="E72" s="855"/>
      <c r="F72" s="856">
        <v>7.1</v>
      </c>
      <c r="G72" s="856"/>
      <c r="H72" s="857">
        <f>IF(F72="","",+S72)</f>
        <v>0.5</v>
      </c>
      <c r="I72" s="748"/>
      <c r="J72" s="857">
        <f>IF(F72="","",+MIN(10,F72)*H72)</f>
        <v>3.55</v>
      </c>
      <c r="K72" s="857"/>
      <c r="N72" s="282">
        <f>IF(D72=1,1,IF(D72=2,1,IF(D72=3,0.7,0.7)))</f>
        <v>1</v>
      </c>
      <c r="O72" s="282">
        <f>IF(D72=1,1,IF(D72=2,0.8,IF(D72=3,0.6,0.35)))</f>
        <v>0.8</v>
      </c>
      <c r="P72" s="282">
        <f>IF(D72=1,1,IF(D72=2,0.65,IF(D72=3,0.45,0.25)))</f>
        <v>0.65</v>
      </c>
      <c r="Q72" s="282">
        <f>IF(D72=1,1,IF(D72=2,0.5,IF(D72=3,0.35,0.2)))</f>
        <v>0.5</v>
      </c>
      <c r="S72" s="282">
        <f>IF(F72&lt;=2,N72,IF(F72&lt;=3,N72-(N72-O72)/1*(F72-2),IF(F72&lt;=5,O72-(O72-P72)/2*(F72-3),IF(F72&lt;=7,P72-(P72-Q72)/2*(F72-5),Q72))))</f>
        <v>0.5</v>
      </c>
    </row>
    <row r="73" spans="4:19" ht="15" customHeight="1">
      <c r="D73" s="855">
        <v>2</v>
      </c>
      <c r="E73" s="855"/>
      <c r="F73" s="856">
        <v>5</v>
      </c>
      <c r="G73" s="856"/>
      <c r="H73" s="857">
        <f>IF(F73="","",+S73)</f>
        <v>0.65</v>
      </c>
      <c r="I73" s="748"/>
      <c r="J73" s="857">
        <f>IF(F73="","",+MIN(10,F73)*H73)</f>
        <v>3.25</v>
      </c>
      <c r="K73" s="857"/>
      <c r="N73" s="282">
        <f>IF(D73=1,1,IF(D73=2,1,IF(D73=3,0.7,0.7)))</f>
        <v>1</v>
      </c>
      <c r="O73" s="282">
        <f>IF(D73=1,1,IF(D73=2,0.8,IF(D73=3,0.6,0.35)))</f>
        <v>0.8</v>
      </c>
      <c r="P73" s="282">
        <f>IF(D73=1,1,IF(D73=2,0.65,IF(D73=3,0.45,0.25)))</f>
        <v>0.65</v>
      </c>
      <c r="Q73" s="282">
        <f>IF(D73=1,1,IF(D73=2,0.5,IF(D73=3,0.35,0.2)))</f>
        <v>0.5</v>
      </c>
      <c r="S73" s="282">
        <f>IF(F73&lt;=2,N73,IF(F73&lt;=3,N73-(N73-O73)/1*(F73-2),IF(F73&lt;=5,O73-(O73-P73)/2*(F73-3),IF(F73&lt;=7,P73-(P73-Q73)/2*(F73-5),Q73))))</f>
        <v>0.65</v>
      </c>
    </row>
    <row r="75" spans="1:15" ht="15" customHeight="1">
      <c r="A75" s="3" t="s">
        <v>456</v>
      </c>
      <c r="K75" s="282"/>
      <c r="N75" s="748" t="s">
        <v>452</v>
      </c>
      <c r="O75" s="748"/>
    </row>
    <row r="76" spans="4:17" ht="15" customHeight="1">
      <c r="D76" s="748" t="s">
        <v>299</v>
      </c>
      <c r="E76" s="748"/>
      <c r="F76" s="748" t="s">
        <v>452</v>
      </c>
      <c r="G76" s="748"/>
      <c r="H76" s="748" t="s">
        <v>300</v>
      </c>
      <c r="I76" s="748"/>
      <c r="J76" s="748" t="s">
        <v>457</v>
      </c>
      <c r="K76" s="748"/>
      <c r="N76" s="3">
        <v>2</v>
      </c>
      <c r="O76" s="3">
        <v>3</v>
      </c>
      <c r="P76" s="3">
        <v>5</v>
      </c>
      <c r="Q76" s="3">
        <v>7</v>
      </c>
    </row>
    <row r="77" spans="4:19" ht="15" customHeight="1">
      <c r="D77" s="855">
        <v>2</v>
      </c>
      <c r="E77" s="855"/>
      <c r="F77" s="856">
        <v>9</v>
      </c>
      <c r="G77" s="856"/>
      <c r="H77" s="857">
        <f>IF(F77="","",+S77)</f>
        <v>0.8</v>
      </c>
      <c r="I77" s="748"/>
      <c r="J77" s="857">
        <f>IF(F77="","",+MIN(10,F77)*H77)</f>
        <v>7.2</v>
      </c>
      <c r="K77" s="857"/>
      <c r="N77" s="282">
        <f>IF(D77=1,1,IF(D77=2,1,IF(D77=3,1,1)))</f>
        <v>1</v>
      </c>
      <c r="O77" s="282">
        <f>IF(D77=1,1,IF(D77=2,1,IF(D77=3,0.8,0.8)))</f>
        <v>1</v>
      </c>
      <c r="P77" s="282">
        <f>IF(D77=1,1,IF(D77=2,0.9,IF(D77=3,0.7,0.7)))</f>
        <v>0.9</v>
      </c>
      <c r="Q77" s="282">
        <f>IF(D77=1,1,IF(D77=2,0.8,IF(D77=3,0.6,0.6)))</f>
        <v>0.8</v>
      </c>
      <c r="S77" s="282">
        <f>IF(F77&lt;=2,N77,IF(F77&lt;=3,N77-(N77-O77)/1*(F77-2),IF(F77&lt;=5,O77-(O77-P77)/2*(F77-3),IF(F77&lt;=7,P77-(P77-Q77)/2*(F77-5),Q77))))</f>
        <v>0.8</v>
      </c>
    </row>
    <row r="78" spans="4:19" ht="15" customHeight="1">
      <c r="D78" s="855">
        <v>4</v>
      </c>
      <c r="E78" s="855"/>
      <c r="F78" s="856">
        <v>9</v>
      </c>
      <c r="G78" s="856"/>
      <c r="H78" s="857">
        <f>IF(F78="","",+S78)</f>
        <v>0.6</v>
      </c>
      <c r="I78" s="748"/>
      <c r="J78" s="857">
        <f>IF(F78="","",+MIN(10,F78)*H78)</f>
        <v>5.3999999999999995</v>
      </c>
      <c r="K78" s="857"/>
      <c r="N78" s="282">
        <f>IF(D78=1,1,IF(D78=2,1,IF(D78=3,1,1)))</f>
        <v>1</v>
      </c>
      <c r="O78" s="282">
        <f>IF(D78=1,1,IF(D78=2,1,IF(D78=3,0.8,0.8)))</f>
        <v>0.8</v>
      </c>
      <c r="P78" s="282">
        <f>IF(D78=1,1,IF(D78=2,0.9,IF(D78=3,0.7,0.7)))</f>
        <v>0.7</v>
      </c>
      <c r="Q78" s="282">
        <f>IF(D78=1,1,IF(D78=2,0.8,IF(D78=3,0.6,0.6)))</f>
        <v>0.6</v>
      </c>
      <c r="S78" s="282">
        <f>IF(F78&lt;=2,N78,IF(F78&lt;=3,N78-(N78-O78)/1*(F78-2),IF(F78&lt;=5,O78-(O78-P78)/2*(F78-3),IF(F78&lt;=7,P78-(P78-Q78)/2*(F78-5),Q78))))</f>
        <v>0.6</v>
      </c>
    </row>
    <row r="81" spans="1:6" ht="15" customHeight="1">
      <c r="A81" s="3" t="s">
        <v>415</v>
      </c>
      <c r="F81" s="222"/>
    </row>
    <row r="82" spans="2:6" ht="15" customHeight="1">
      <c r="B82" s="3" t="s">
        <v>421</v>
      </c>
      <c r="F82" s="222"/>
    </row>
    <row r="83" spans="2:6" ht="15" customHeight="1">
      <c r="B83" s="3" t="s">
        <v>423</v>
      </c>
      <c r="F83" s="222"/>
    </row>
    <row r="84" spans="3:6" ht="15" customHeight="1">
      <c r="C84" s="3" t="s">
        <v>424</v>
      </c>
      <c r="F84" s="222"/>
    </row>
    <row r="85" ht="15" customHeight="1">
      <c r="F85" s="222"/>
    </row>
    <row r="86" spans="3:6" ht="15" customHeight="1">
      <c r="C86" s="3" t="s">
        <v>416</v>
      </c>
      <c r="F86" s="222"/>
    </row>
    <row r="87" spans="4:6" ht="15" customHeight="1">
      <c r="D87" s="3" t="s">
        <v>417</v>
      </c>
      <c r="F87" s="222"/>
    </row>
    <row r="88" spans="4:6" ht="15" customHeight="1">
      <c r="D88" s="3" t="s">
        <v>418</v>
      </c>
      <c r="F88" s="222"/>
    </row>
    <row r="89" spans="4:6" ht="15" customHeight="1">
      <c r="D89" s="3" t="s">
        <v>419</v>
      </c>
      <c r="F89" s="222"/>
    </row>
    <row r="90" spans="4:6" ht="15" customHeight="1">
      <c r="D90" s="3" t="s">
        <v>420</v>
      </c>
      <c r="F90" s="222"/>
    </row>
    <row r="91" spans="1:6" ht="15" customHeight="1">
      <c r="A91" s="3" t="s">
        <v>422</v>
      </c>
      <c r="F91" s="222"/>
    </row>
  </sheetData>
  <sheetProtection sheet="1" formatCells="0" formatColumns="0" formatRows="0"/>
  <mergeCells count="134">
    <mergeCell ref="F50:G50"/>
    <mergeCell ref="H78:I78"/>
    <mergeCell ref="J78:K78"/>
    <mergeCell ref="D76:E76"/>
    <mergeCell ref="F76:G76"/>
    <mergeCell ref="D77:E77"/>
    <mergeCell ref="F77:G77"/>
    <mergeCell ref="D78:E78"/>
    <mergeCell ref="F78:G78"/>
    <mergeCell ref="H73:I73"/>
    <mergeCell ref="N75:O75"/>
    <mergeCell ref="H76:I76"/>
    <mergeCell ref="J76:K76"/>
    <mergeCell ref="H77:I77"/>
    <mergeCell ref="J77:K77"/>
    <mergeCell ref="N70:O70"/>
    <mergeCell ref="H71:I71"/>
    <mergeCell ref="J71:K71"/>
    <mergeCell ref="H72:I72"/>
    <mergeCell ref="J72:K72"/>
    <mergeCell ref="J73:K73"/>
    <mergeCell ref="D71:E71"/>
    <mergeCell ref="F71:G71"/>
    <mergeCell ref="D72:E72"/>
    <mergeCell ref="F72:G72"/>
    <mergeCell ref="D73:E73"/>
    <mergeCell ref="F73:G73"/>
    <mergeCell ref="B68:C68"/>
    <mergeCell ref="D68:E68"/>
    <mergeCell ref="F68:G68"/>
    <mergeCell ref="N65:O65"/>
    <mergeCell ref="H66:I66"/>
    <mergeCell ref="J66:K66"/>
    <mergeCell ref="H67:I67"/>
    <mergeCell ref="J67:K67"/>
    <mergeCell ref="H68:I68"/>
    <mergeCell ref="J68:K68"/>
    <mergeCell ref="B66:C66"/>
    <mergeCell ref="D66:E66"/>
    <mergeCell ref="F66:G66"/>
    <mergeCell ref="B67:C67"/>
    <mergeCell ref="D67:E67"/>
    <mergeCell ref="F67:G67"/>
    <mergeCell ref="B63:C63"/>
    <mergeCell ref="D63:E63"/>
    <mergeCell ref="F63:G63"/>
    <mergeCell ref="N60:O60"/>
    <mergeCell ref="H61:I61"/>
    <mergeCell ref="J61:K61"/>
    <mergeCell ref="H62:I62"/>
    <mergeCell ref="J62:K62"/>
    <mergeCell ref="H63:I63"/>
    <mergeCell ref="J63:K63"/>
    <mergeCell ref="E42:F42"/>
    <mergeCell ref="H42:I42"/>
    <mergeCell ref="J42:J43"/>
    <mergeCell ref="E43:F43"/>
    <mergeCell ref="H43:I43"/>
    <mergeCell ref="B62:C62"/>
    <mergeCell ref="D62:E62"/>
    <mergeCell ref="F62:G62"/>
    <mergeCell ref="B61:C61"/>
    <mergeCell ref="D61:E61"/>
    <mergeCell ref="F61:G61"/>
    <mergeCell ref="E38:F38"/>
    <mergeCell ref="H38:I38"/>
    <mergeCell ref="J38:J39"/>
    <mergeCell ref="E39:F39"/>
    <mergeCell ref="H39:I39"/>
    <mergeCell ref="E40:F40"/>
    <mergeCell ref="H40:I40"/>
    <mergeCell ref="J40:J41"/>
    <mergeCell ref="E41:F41"/>
    <mergeCell ref="H41:I41"/>
    <mergeCell ref="B30:E30"/>
    <mergeCell ref="B35:B37"/>
    <mergeCell ref="D35:D36"/>
    <mergeCell ref="E35:F37"/>
    <mergeCell ref="B32:E32"/>
    <mergeCell ref="A27:E27"/>
    <mergeCell ref="G28:K28"/>
    <mergeCell ref="G29:K29"/>
    <mergeCell ref="K36:K37"/>
    <mergeCell ref="B28:E28"/>
    <mergeCell ref="B31:E31"/>
    <mergeCell ref="G35:G37"/>
    <mergeCell ref="B29:E29"/>
    <mergeCell ref="G32:K32"/>
    <mergeCell ref="F27:K27"/>
    <mergeCell ref="B20:K20"/>
    <mergeCell ref="B21:K21"/>
    <mergeCell ref="B22:K22"/>
    <mergeCell ref="B23:K23"/>
    <mergeCell ref="B11:D11"/>
    <mergeCell ref="B17:K17"/>
    <mergeCell ref="B18:K18"/>
    <mergeCell ref="B19:K19"/>
    <mergeCell ref="A16:K16"/>
    <mergeCell ref="B13:D13"/>
    <mergeCell ref="B14:D14"/>
    <mergeCell ref="J13:J14"/>
    <mergeCell ref="B10:D10"/>
    <mergeCell ref="J1:K1"/>
    <mergeCell ref="H2:K2"/>
    <mergeCell ref="A4:D4"/>
    <mergeCell ref="B5:D5"/>
    <mergeCell ref="F4:K4"/>
    <mergeCell ref="G5:K5"/>
    <mergeCell ref="A38:A39"/>
    <mergeCell ref="A42:A43"/>
    <mergeCell ref="A40:A41"/>
    <mergeCell ref="B40:B41"/>
    <mergeCell ref="B42:B43"/>
    <mergeCell ref="B38:B39"/>
    <mergeCell ref="B24:K24"/>
    <mergeCell ref="G6:K6"/>
    <mergeCell ref="G7:K7"/>
    <mergeCell ref="G13:H13"/>
    <mergeCell ref="G14:H14"/>
    <mergeCell ref="G8:K8"/>
    <mergeCell ref="G9:K9"/>
    <mergeCell ref="B6:D6"/>
    <mergeCell ref="B7:D7"/>
    <mergeCell ref="B9:D9"/>
    <mergeCell ref="A36:A37"/>
    <mergeCell ref="H35:I37"/>
    <mergeCell ref="J35:J37"/>
    <mergeCell ref="A8:D8"/>
    <mergeCell ref="A26:K26"/>
    <mergeCell ref="F12:H12"/>
    <mergeCell ref="B25:K25"/>
    <mergeCell ref="G30:K30"/>
    <mergeCell ref="G31:K31"/>
    <mergeCell ref="A12:D12"/>
  </mergeCells>
  <printOptions/>
  <pageMargins left="0.984251968503937" right="0.5905511811023623" top="0.5905511811023623" bottom="0.5905511811023623" header="0.31496062992125984" footer="0.31496062992125984"/>
  <pageSetup horizontalDpi="300" verticalDpi="300" orientation="portrait" paperSize="9" r:id="rId2"/>
  <rowBreaks count="1" manualBreakCount="1">
    <brk id="55" max="10"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既定</dc:creator>
  <cp:keywords/>
  <dc:description>木造耐震診断　基本プログラムの検討、ロータスからの変換</dc:description>
  <cp:lastModifiedBy>PCUSER</cp:lastModifiedBy>
  <cp:lastPrinted>2016-04-21T23:24:23Z</cp:lastPrinted>
  <dcterms:created xsi:type="dcterms:W3CDTF">2004-01-27T09:58:02Z</dcterms:created>
  <dcterms:modified xsi:type="dcterms:W3CDTF">2016-04-22T02:59:32Z</dcterms:modified>
  <cp:category/>
  <cp:version/>
  <cp:contentType/>
  <cp:contentStatus/>
</cp:coreProperties>
</file>